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1. PC de 2021\12. PC do Hospital São Lucas 12.2021\10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r:id="rId5"/>
    <sheet name="FUNDO FIXO" sheetId="49" state="hidden" r:id="rId6"/>
    <sheet name="SINTETICO" sheetId="53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CAZUL!$A$1:$O$364</definedName>
    <definedName name="_xlnm._FilterDatabase" localSheetId="1" hidden="1">FINANCEIRO!$A$4:$XFC$441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8" i="31" l="1"/>
  <c r="A1" i="37" l="1"/>
  <c r="A1" i="48"/>
  <c r="A1" i="47"/>
  <c r="A1" i="49"/>
  <c r="A1" i="40"/>
  <c r="B22" i="47"/>
  <c r="B11" i="47"/>
  <c r="B9" i="47"/>
  <c r="J245" i="31"/>
  <c r="D2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334" i="31"/>
  <c r="I334" i="31" s="1"/>
  <c r="Z335" i="31"/>
  <c r="Z336" i="31"/>
  <c r="Z337" i="31"/>
  <c r="Z338" i="31"/>
  <c r="I338" i="31" s="1"/>
  <c r="Z339" i="31"/>
  <c r="I339" i="31" s="1"/>
  <c r="Z340" i="31"/>
  <c r="I340" i="31" s="1"/>
  <c r="Z341" i="31"/>
  <c r="Z342" i="31"/>
  <c r="I342" i="31" s="1"/>
  <c r="Z343" i="31"/>
  <c r="Z344" i="31"/>
  <c r="Z345" i="31"/>
  <c r="I345" i="31" s="1"/>
  <c r="Z346" i="31"/>
  <c r="I346" i="31" s="1"/>
  <c r="Z347" i="31"/>
  <c r="I347" i="31" s="1"/>
  <c r="Z348" i="31"/>
  <c r="I348" i="31" s="1"/>
  <c r="Z349" i="31"/>
  <c r="Z350" i="31"/>
  <c r="I350" i="31" s="1"/>
  <c r="Z351" i="31"/>
  <c r="Z352" i="31"/>
  <c r="Z353" i="31"/>
  <c r="Z354" i="31"/>
  <c r="I354" i="31" s="1"/>
  <c r="Z355" i="31"/>
  <c r="I355" i="31" s="1"/>
  <c r="Z356" i="31"/>
  <c r="I356" i="31" s="1"/>
  <c r="Z357" i="31"/>
  <c r="Z358" i="31"/>
  <c r="I358" i="31" s="1"/>
  <c r="Z359" i="31"/>
  <c r="Z360" i="31"/>
  <c r="Z361" i="31"/>
  <c r="Z362" i="31"/>
  <c r="I362" i="31" s="1"/>
  <c r="Z363" i="31"/>
  <c r="Z364" i="31"/>
  <c r="I364" i="31" s="1"/>
  <c r="Z365" i="31"/>
  <c r="I365" i="31" s="1"/>
  <c r="Z366" i="31"/>
  <c r="Z367" i="31"/>
  <c r="Z368" i="31"/>
  <c r="Z369" i="31"/>
  <c r="Z370" i="31"/>
  <c r="I370" i="31" s="1"/>
  <c r="Z371" i="31"/>
  <c r="I371" i="31" s="1"/>
  <c r="Z372" i="31"/>
  <c r="I372" i="31" s="1"/>
  <c r="Z373" i="31"/>
  <c r="Z374" i="31"/>
  <c r="I374" i="31" s="1"/>
  <c r="Z375" i="31"/>
  <c r="Z376" i="31"/>
  <c r="Z377" i="31"/>
  <c r="Z378" i="31"/>
  <c r="I378" i="31" s="1"/>
  <c r="Z379" i="31"/>
  <c r="I379" i="31" s="1"/>
  <c r="Z380" i="31"/>
  <c r="I380" i="31" s="1"/>
  <c r="Z381" i="31"/>
  <c r="Z382" i="31"/>
  <c r="Z383" i="31"/>
  <c r="Z384" i="31"/>
  <c r="I384" i="31" s="1"/>
  <c r="Z385" i="31"/>
  <c r="Z386" i="31"/>
  <c r="I386" i="31" s="1"/>
  <c r="Z387" i="31"/>
  <c r="I387" i="31" s="1"/>
  <c r="Z388" i="31"/>
  <c r="I388" i="31" s="1"/>
  <c r="Z389" i="31"/>
  <c r="Z390" i="31"/>
  <c r="Z391" i="31"/>
  <c r="Z392" i="31"/>
  <c r="Z393" i="31"/>
  <c r="Z394" i="31"/>
  <c r="I394" i="31" s="1"/>
  <c r="Z395" i="31"/>
  <c r="I395" i="31" s="1"/>
  <c r="Z396" i="31"/>
  <c r="I396" i="31" s="1"/>
  <c r="Z397" i="31"/>
  <c r="Z398" i="31"/>
  <c r="Z399" i="31"/>
  <c r="Z400" i="31"/>
  <c r="Z401" i="31"/>
  <c r="Z402" i="31"/>
  <c r="I402" i="31" s="1"/>
  <c r="Z403" i="31"/>
  <c r="I403" i="31" s="1"/>
  <c r="Z404" i="31"/>
  <c r="I404" i="31" s="1"/>
  <c r="Z405" i="31"/>
  <c r="Z406" i="31"/>
  <c r="I406" i="31" s="1"/>
  <c r="Z407" i="31"/>
  <c r="Z408" i="31"/>
  <c r="Z409" i="31"/>
  <c r="Z410" i="31"/>
  <c r="I410" i="31" s="1"/>
  <c r="Z411" i="31"/>
  <c r="I411" i="31" s="1"/>
  <c r="Z412" i="31"/>
  <c r="I412" i="31" s="1"/>
  <c r="Z413" i="31"/>
  <c r="Z414" i="31"/>
  <c r="Z415" i="31"/>
  <c r="Z416" i="31"/>
  <c r="I416" i="31" s="1"/>
  <c r="Z417" i="31"/>
  <c r="Z418" i="31"/>
  <c r="I418" i="31" s="1"/>
  <c r="Z419" i="31"/>
  <c r="I419" i="31" s="1"/>
  <c r="Z420" i="31"/>
  <c r="I420" i="31" s="1"/>
  <c r="Z421" i="31"/>
  <c r="Z422" i="31"/>
  <c r="Z423" i="31"/>
  <c r="Z424" i="31"/>
  <c r="Z425" i="31"/>
  <c r="Z426" i="31"/>
  <c r="I426" i="31" s="1"/>
  <c r="Z427" i="31"/>
  <c r="I427" i="31" s="1"/>
  <c r="Z428" i="31"/>
  <c r="I428" i="31" s="1"/>
  <c r="Z429" i="31"/>
  <c r="Z430" i="31"/>
  <c r="Z431" i="31"/>
  <c r="Z432" i="31"/>
  <c r="Z433" i="31"/>
  <c r="Z434" i="31"/>
  <c r="I434" i="31" s="1"/>
  <c r="Z435" i="31"/>
  <c r="I435" i="31" s="1"/>
  <c r="Z436" i="31"/>
  <c r="I436" i="31" s="1"/>
  <c r="Z437" i="31"/>
  <c r="Z438" i="31"/>
  <c r="I438" i="31" s="1"/>
  <c r="Z439" i="31"/>
  <c r="Z440" i="31"/>
  <c r="Z441" i="31"/>
  <c r="Z442" i="31"/>
  <c r="Z443" i="31"/>
  <c r="Z444" i="31"/>
  <c r="Z445" i="31"/>
  <c r="Z446" i="31"/>
  <c r="Z447" i="31"/>
  <c r="Z448" i="31"/>
  <c r="Z449" i="31"/>
  <c r="Z450" i="31"/>
  <c r="Z451" i="31"/>
  <c r="Z452" i="31"/>
  <c r="Z453" i="31"/>
  <c r="Z454" i="31"/>
  <c r="Z455" i="31"/>
  <c r="Z456" i="31"/>
  <c r="Z457" i="31"/>
  <c r="Z458" i="31"/>
  <c r="Z459" i="31"/>
  <c r="Z460" i="31"/>
  <c r="Z461" i="31"/>
  <c r="Z462" i="31"/>
  <c r="Z463" i="31"/>
  <c r="Z464" i="31"/>
  <c r="Z465" i="31"/>
  <c r="Z466" i="31"/>
  <c r="Z467" i="31"/>
  <c r="Z468" i="31"/>
  <c r="Z469" i="31"/>
  <c r="Z470" i="31"/>
  <c r="Z471" i="31"/>
  <c r="Z472" i="31"/>
  <c r="Z473" i="31"/>
  <c r="Z474" i="31"/>
  <c r="Z475" i="31"/>
  <c r="Z476" i="31"/>
  <c r="Z477" i="31"/>
  <c r="Z478" i="31"/>
  <c r="Z479" i="31"/>
  <c r="Z480" i="31"/>
  <c r="Z481" i="31"/>
  <c r="Z482" i="31"/>
  <c r="Z483" i="31"/>
  <c r="Z484" i="31"/>
  <c r="Z485" i="31"/>
  <c r="Z486" i="31"/>
  <c r="Z487" i="31"/>
  <c r="Z488" i="31"/>
  <c r="Z489" i="31"/>
  <c r="Z490" i="31"/>
  <c r="Z491" i="31"/>
  <c r="Z492" i="31"/>
  <c r="Z493" i="31"/>
  <c r="Z494" i="31"/>
  <c r="Z495" i="31"/>
  <c r="Z496" i="31"/>
  <c r="Z497" i="31"/>
  <c r="Z498" i="31"/>
  <c r="Z499" i="31"/>
  <c r="Z500" i="31"/>
  <c r="Z501" i="31"/>
  <c r="Z502" i="31"/>
  <c r="Z503" i="31"/>
  <c r="Z504" i="31"/>
  <c r="Z505" i="31"/>
  <c r="Z506" i="31"/>
  <c r="Z507" i="31"/>
  <c r="Z508" i="31"/>
  <c r="Z509" i="31"/>
  <c r="Z510" i="31"/>
  <c r="Z511" i="31"/>
  <c r="Z512" i="31"/>
  <c r="Z513" i="31"/>
  <c r="Z514" i="31"/>
  <c r="Z515" i="31"/>
  <c r="Z516" i="31"/>
  <c r="Z517" i="31"/>
  <c r="Z518" i="31"/>
  <c r="Z519" i="31"/>
  <c r="Z520" i="31"/>
  <c r="Z521" i="31"/>
  <c r="Z522" i="31"/>
  <c r="Z523" i="31"/>
  <c r="Z524" i="31"/>
  <c r="Z525" i="31"/>
  <c r="Z526" i="31"/>
  <c r="Z527" i="31"/>
  <c r="Z528" i="31"/>
  <c r="Z529" i="31"/>
  <c r="Z530" i="31"/>
  <c r="Z531" i="31"/>
  <c r="Z532" i="31"/>
  <c r="Z533" i="31"/>
  <c r="Z534" i="31"/>
  <c r="Z535" i="31"/>
  <c r="Z536" i="31"/>
  <c r="Z537" i="31"/>
  <c r="Z538" i="31"/>
  <c r="Z539" i="31"/>
  <c r="Z540" i="31"/>
  <c r="Z541" i="31"/>
  <c r="Z542" i="31"/>
  <c r="Z543" i="31"/>
  <c r="Z544" i="31"/>
  <c r="Z545" i="31"/>
  <c r="Z546" i="31"/>
  <c r="Z547" i="31"/>
  <c r="Z548" i="31"/>
  <c r="Z549" i="31"/>
  <c r="Z550" i="31"/>
  <c r="Z551" i="31"/>
  <c r="Z552" i="31"/>
  <c r="Z553" i="31"/>
  <c r="Z554" i="31"/>
  <c r="Z555" i="31"/>
  <c r="Z556" i="31"/>
  <c r="Z557" i="31"/>
  <c r="Z558" i="31"/>
  <c r="Z559" i="31"/>
  <c r="Z560" i="31"/>
  <c r="Z561" i="31"/>
  <c r="Z562" i="31"/>
  <c r="Z563" i="31"/>
  <c r="Z564" i="31"/>
  <c r="Z565" i="31"/>
  <c r="Z566" i="31"/>
  <c r="Z567" i="31"/>
  <c r="Z568" i="31"/>
  <c r="Z569" i="31"/>
  <c r="Z570" i="31"/>
  <c r="Z571" i="31"/>
  <c r="Z572" i="31"/>
  <c r="Z573" i="31"/>
  <c r="Z574" i="31"/>
  <c r="Z575" i="31"/>
  <c r="Z576" i="31"/>
  <c r="Z577" i="31"/>
  <c r="Z578" i="31"/>
  <c r="Z579" i="31"/>
  <c r="Z580" i="31"/>
  <c r="Z581" i="31"/>
  <c r="Z582" i="31"/>
  <c r="Z583" i="31"/>
  <c r="Z584" i="31"/>
  <c r="Z585" i="31"/>
  <c r="Z586" i="31"/>
  <c r="Z587" i="31"/>
  <c r="Z588" i="31"/>
  <c r="Z589" i="31"/>
  <c r="Z590" i="31"/>
  <c r="Z591" i="31"/>
  <c r="Z592" i="31"/>
  <c r="Z593" i="31"/>
  <c r="Z594" i="31"/>
  <c r="Z595" i="31"/>
  <c r="Z596" i="31"/>
  <c r="Z597" i="31"/>
  <c r="Z598" i="31"/>
  <c r="Z599" i="31"/>
  <c r="Z600" i="31"/>
  <c r="Z601" i="31"/>
  <c r="Z602" i="31"/>
  <c r="Z603" i="31"/>
  <c r="Z604" i="31"/>
  <c r="Z605" i="31"/>
  <c r="Z606" i="31"/>
  <c r="Z607" i="31"/>
  <c r="Z608" i="31"/>
  <c r="Z609" i="31"/>
  <c r="Z610" i="31"/>
  <c r="Z611" i="31"/>
  <c r="Z612" i="31"/>
  <c r="Z613" i="31"/>
  <c r="Z614" i="31"/>
  <c r="Z615" i="31"/>
  <c r="Z616" i="31"/>
  <c r="Z617" i="31"/>
  <c r="Z618" i="31"/>
  <c r="Z619" i="31"/>
  <c r="Z620" i="31"/>
  <c r="Z621" i="31"/>
  <c r="Z622" i="31"/>
  <c r="Z623" i="31"/>
  <c r="Z624" i="31"/>
  <c r="Z625" i="31"/>
  <c r="Z626" i="31"/>
  <c r="Z627" i="31"/>
  <c r="Z628" i="31"/>
  <c r="Z629" i="31"/>
  <c r="Z630" i="31"/>
  <c r="Z631" i="31"/>
  <c r="Z632" i="31"/>
  <c r="Z633" i="31"/>
  <c r="Z634" i="31"/>
  <c r="Z635" i="31"/>
  <c r="Z636" i="31"/>
  <c r="Z637" i="31"/>
  <c r="Z638" i="31"/>
  <c r="Z639" i="31"/>
  <c r="Z640" i="31"/>
  <c r="Z641" i="31"/>
  <c r="Z642" i="31"/>
  <c r="Z643" i="31"/>
  <c r="Z644" i="31"/>
  <c r="Z645" i="31"/>
  <c r="Z646" i="31"/>
  <c r="Z647" i="31"/>
  <c r="Z648" i="31"/>
  <c r="Z649" i="31"/>
  <c r="Z650" i="31"/>
  <c r="Z651" i="31"/>
  <c r="Z652" i="31"/>
  <c r="Z653" i="31"/>
  <c r="Z654" i="31"/>
  <c r="Z655" i="31"/>
  <c r="Z656" i="31"/>
  <c r="Z657" i="31"/>
  <c r="Z658" i="31"/>
  <c r="Z659" i="31"/>
  <c r="Z660" i="31"/>
  <c r="Z661" i="31"/>
  <c r="Z662" i="31"/>
  <c r="Z663" i="31"/>
  <c r="Z664" i="31"/>
  <c r="Z665" i="31"/>
  <c r="Z666" i="31"/>
  <c r="Z667" i="31"/>
  <c r="Z668" i="31"/>
  <c r="Z669" i="31"/>
  <c r="Z670" i="31"/>
  <c r="Z671" i="31"/>
  <c r="Z672" i="31"/>
  <c r="Z673" i="31"/>
  <c r="Z674" i="31"/>
  <c r="Z675" i="31"/>
  <c r="Z676" i="31"/>
  <c r="Z677" i="31"/>
  <c r="Z678" i="31"/>
  <c r="Z679" i="31"/>
  <c r="Z680" i="31"/>
  <c r="Z681" i="31"/>
  <c r="Z682" i="31"/>
  <c r="Z683" i="31"/>
  <c r="Z684" i="31"/>
  <c r="Z685" i="31"/>
  <c r="Z686" i="31"/>
  <c r="Z687" i="31"/>
  <c r="Z688" i="31"/>
  <c r="Z689" i="31"/>
  <c r="Z690" i="31"/>
  <c r="Z691" i="31"/>
  <c r="Z692" i="31"/>
  <c r="Z693" i="31"/>
  <c r="Z694" i="31"/>
  <c r="Z695" i="31"/>
  <c r="Z696" i="31"/>
  <c r="Z697" i="31"/>
  <c r="Z698" i="31"/>
  <c r="Z699" i="31"/>
  <c r="Z700" i="31"/>
  <c r="Z701" i="31"/>
  <c r="Z702" i="31"/>
  <c r="Z703" i="31"/>
  <c r="Z704" i="31"/>
  <c r="Z705" i="31"/>
  <c r="Z706" i="31"/>
  <c r="Z707" i="31"/>
  <c r="Z708" i="31"/>
  <c r="Z709" i="31"/>
  <c r="Z710" i="31"/>
  <c r="Z711" i="31"/>
  <c r="Z712" i="31"/>
  <c r="Z713" i="31"/>
  <c r="Z714" i="31"/>
  <c r="Z715" i="31"/>
  <c r="Z716" i="31"/>
  <c r="Z717" i="31"/>
  <c r="Z718" i="31"/>
  <c r="Z719" i="31"/>
  <c r="Z720" i="31"/>
  <c r="Z721" i="31"/>
  <c r="Z722" i="31"/>
  <c r="Z723" i="31"/>
  <c r="Z724" i="31"/>
  <c r="Z725" i="31"/>
  <c r="Z726" i="31"/>
  <c r="Z727" i="31"/>
  <c r="Z728" i="31"/>
  <c r="Z729" i="31"/>
  <c r="Z730" i="31"/>
  <c r="Z731" i="31"/>
  <c r="Z732" i="31"/>
  <c r="Z733" i="31"/>
  <c r="Z734" i="31"/>
  <c r="Z735" i="31"/>
  <c r="Z736" i="31"/>
  <c r="Z737" i="31"/>
  <c r="Z738" i="31"/>
  <c r="Z739" i="31"/>
  <c r="Z740" i="31"/>
  <c r="Z741" i="31"/>
  <c r="Z742" i="31"/>
  <c r="Z743" i="31"/>
  <c r="Z744" i="31"/>
  <c r="Z745" i="31"/>
  <c r="Z746" i="31"/>
  <c r="Z747" i="31"/>
  <c r="Z748" i="31"/>
  <c r="Z749" i="31"/>
  <c r="Z750" i="31"/>
  <c r="Z751" i="31"/>
  <c r="Z752" i="31"/>
  <c r="Z753" i="31"/>
  <c r="Z754" i="31"/>
  <c r="Z755" i="31"/>
  <c r="Z756" i="31"/>
  <c r="Z757" i="31"/>
  <c r="Z758" i="31"/>
  <c r="Z759" i="31"/>
  <c r="Z760" i="31"/>
  <c r="Z761" i="31"/>
  <c r="Z762" i="31"/>
  <c r="Z763" i="31"/>
  <c r="Z764" i="31"/>
  <c r="Z765" i="31"/>
  <c r="Z766" i="31"/>
  <c r="Z767" i="31"/>
  <c r="Z768" i="31"/>
  <c r="Z769" i="31"/>
  <c r="I335" i="31"/>
  <c r="I336" i="31"/>
  <c r="I337" i="31"/>
  <c r="I341" i="31"/>
  <c r="I343" i="31"/>
  <c r="I344" i="31"/>
  <c r="I349" i="31"/>
  <c r="I351" i="31"/>
  <c r="I352" i="31"/>
  <c r="I353" i="31"/>
  <c r="I357" i="31"/>
  <c r="I359" i="31"/>
  <c r="I360" i="31"/>
  <c r="I361" i="31"/>
  <c r="I363" i="31"/>
  <c r="I366" i="31"/>
  <c r="I367" i="31"/>
  <c r="I368" i="31"/>
  <c r="I369" i="31"/>
  <c r="I373" i="31"/>
  <c r="I375" i="31"/>
  <c r="I376" i="31"/>
  <c r="I377" i="31"/>
  <c r="I381" i="31"/>
  <c r="I382" i="31"/>
  <c r="I383" i="31"/>
  <c r="I385" i="31"/>
  <c r="I389" i="31"/>
  <c r="I390" i="31"/>
  <c r="I391" i="31"/>
  <c r="I392" i="31"/>
  <c r="I393" i="31"/>
  <c r="I397" i="31"/>
  <c r="I398" i="31"/>
  <c r="I399" i="31"/>
  <c r="I400" i="31"/>
  <c r="I401" i="31"/>
  <c r="I405" i="31"/>
  <c r="I407" i="31"/>
  <c r="I408" i="31"/>
  <c r="I409" i="31"/>
  <c r="I413" i="31"/>
  <c r="I414" i="31"/>
  <c r="I415" i="31"/>
  <c r="I417" i="31"/>
  <c r="I421" i="31"/>
  <c r="I422" i="31"/>
  <c r="I423" i="31"/>
  <c r="I424" i="31"/>
  <c r="I425" i="31"/>
  <c r="I429" i="31"/>
  <c r="I430" i="31"/>
  <c r="I431" i="31"/>
  <c r="I432" i="31"/>
  <c r="I433" i="31"/>
  <c r="I437" i="31"/>
  <c r="I439" i="31"/>
  <c r="I440" i="31"/>
  <c r="I441" i="31"/>
  <c r="I6" i="31" l="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Z5" i="31"/>
  <c r="I5" i="31" s="1"/>
  <c r="D32" i="53"/>
  <c r="D33" i="53"/>
  <c r="D34" i="53"/>
  <c r="B28" i="47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J6" i="31"/>
  <c r="J7" i="31"/>
  <c r="J8" i="31"/>
  <c r="J9" i="31"/>
  <c r="J15" i="31"/>
  <c r="J16" i="31"/>
  <c r="J23" i="31"/>
  <c r="J24" i="31"/>
  <c r="J31" i="31"/>
  <c r="J32" i="31"/>
  <c r="J39" i="31"/>
  <c r="J40" i="31"/>
  <c r="J47" i="31"/>
  <c r="J48" i="31"/>
  <c r="J55" i="31"/>
  <c r="J56" i="31"/>
  <c r="J63" i="31"/>
  <c r="J64" i="31"/>
  <c r="J71" i="31"/>
  <c r="J72" i="31"/>
  <c r="J79" i="31"/>
  <c r="J80" i="31"/>
  <c r="J87" i="31"/>
  <c r="J88" i="31"/>
  <c r="J95" i="31"/>
  <c r="J96" i="31"/>
  <c r="J103" i="31"/>
  <c r="J104" i="31"/>
  <c r="J111" i="31"/>
  <c r="J112" i="31"/>
  <c r="J119" i="31"/>
  <c r="J120" i="31"/>
  <c r="J127" i="31"/>
  <c r="J128" i="31"/>
  <c r="J135" i="31"/>
  <c r="J136" i="31"/>
  <c r="J137" i="31"/>
  <c r="J139" i="31"/>
  <c r="J140" i="31"/>
  <c r="J143" i="31"/>
  <c r="J144" i="31"/>
  <c r="J151" i="31"/>
  <c r="J152" i="31"/>
  <c r="J155" i="31"/>
  <c r="J156" i="31"/>
  <c r="J159" i="31"/>
  <c r="J160" i="31"/>
  <c r="J167" i="31"/>
  <c r="J168" i="31"/>
  <c r="J171" i="31"/>
  <c r="J172" i="31"/>
  <c r="J175" i="31"/>
  <c r="J176" i="31"/>
  <c r="J183" i="31"/>
  <c r="J184" i="31"/>
  <c r="J187" i="31"/>
  <c r="J188" i="31"/>
  <c r="J191" i="31"/>
  <c r="J192" i="31"/>
  <c r="J199" i="31"/>
  <c r="J200" i="31"/>
  <c r="J203" i="31"/>
  <c r="J204" i="31"/>
  <c r="J207" i="31"/>
  <c r="J208" i="31"/>
  <c r="J215" i="31"/>
  <c r="J216" i="31"/>
  <c r="J219" i="31"/>
  <c r="J220" i="31"/>
  <c r="J223" i="31"/>
  <c r="J224" i="31"/>
  <c r="J231" i="31"/>
  <c r="J232" i="31"/>
  <c r="J235" i="31"/>
  <c r="J236" i="31"/>
  <c r="J239" i="31"/>
  <c r="J240" i="31"/>
  <c r="J247" i="31"/>
  <c r="J248" i="31"/>
  <c r="J251" i="31"/>
  <c r="J252" i="31"/>
  <c r="J255" i="31"/>
  <c r="J256" i="31"/>
  <c r="J263" i="31"/>
  <c r="J264" i="31"/>
  <c r="J265" i="31"/>
  <c r="J267" i="31"/>
  <c r="J271" i="31"/>
  <c r="J272" i="31"/>
  <c r="J279" i="31"/>
  <c r="J280" i="31"/>
  <c r="J284" i="31"/>
  <c r="J288" i="31"/>
  <c r="J295" i="31"/>
  <c r="J296" i="31"/>
  <c r="J304" i="31"/>
  <c r="J307" i="31"/>
  <c r="J311" i="31"/>
  <c r="J312" i="31"/>
  <c r="J320" i="31"/>
  <c r="J327" i="31"/>
  <c r="J328" i="31"/>
  <c r="J329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H6" i="31"/>
  <c r="G6" i="31" s="1"/>
  <c r="H7" i="31"/>
  <c r="G7" i="31" s="1"/>
  <c r="H8" i="31"/>
  <c r="G8" i="31" s="1"/>
  <c r="H9" i="31"/>
  <c r="H10" i="31"/>
  <c r="H11" i="3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H20" i="31"/>
  <c r="G20" i="31" s="1"/>
  <c r="H21" i="31"/>
  <c r="G21" i="31" s="1"/>
  <c r="H22" i="31"/>
  <c r="H23" i="31"/>
  <c r="G23" i="31" s="1"/>
  <c r="H24" i="31"/>
  <c r="G24" i="31" s="1"/>
  <c r="H25" i="31"/>
  <c r="G25" i="31" s="1"/>
  <c r="H26" i="31"/>
  <c r="G26" i="31" s="1"/>
  <c r="H27" i="31"/>
  <c r="H28" i="31"/>
  <c r="G28" i="31" s="1"/>
  <c r="H29" i="31"/>
  <c r="G29" i="31" s="1"/>
  <c r="H30" i="31"/>
  <c r="H31" i="31"/>
  <c r="G31" i="31" s="1"/>
  <c r="H32" i="31"/>
  <c r="G32" i="31" s="1"/>
  <c r="H33" i="31"/>
  <c r="G33" i="31" s="1"/>
  <c r="H34" i="31"/>
  <c r="G34" i="31" s="1"/>
  <c r="H35" i="31"/>
  <c r="H36" i="31"/>
  <c r="G36" i="31" s="1"/>
  <c r="H37" i="31"/>
  <c r="H38" i="31"/>
  <c r="G38" i="31" s="1"/>
  <c r="H39" i="31"/>
  <c r="G39" i="31" s="1"/>
  <c r="H40" i="31"/>
  <c r="G40" i="31" s="1"/>
  <c r="H41" i="31"/>
  <c r="G41" i="31" s="1"/>
  <c r="H42" i="31"/>
  <c r="H43" i="3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H52" i="31"/>
  <c r="G52" i="31" s="1"/>
  <c r="H53" i="31"/>
  <c r="G53" i="31" s="1"/>
  <c r="H54" i="3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H66" i="31"/>
  <c r="H67" i="3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H98" i="31"/>
  <c r="G98" i="31" s="1"/>
  <c r="H99" i="3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H107" i="3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H115" i="3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H127" i="31"/>
  <c r="G127" i="31" s="1"/>
  <c r="H128" i="31"/>
  <c r="G128" i="31" s="1"/>
  <c r="H129" i="31"/>
  <c r="G129" i="31" s="1"/>
  <c r="H130" i="31"/>
  <c r="G130" i="31" s="1"/>
  <c r="H131" i="31"/>
  <c r="H132" i="31"/>
  <c r="G132" i="31" s="1"/>
  <c r="H133" i="31"/>
  <c r="G133" i="31" s="1"/>
  <c r="H134" i="31"/>
  <c r="H135" i="31"/>
  <c r="G135" i="31" s="1"/>
  <c r="H136" i="31"/>
  <c r="G136" i="31" s="1"/>
  <c r="H137" i="31"/>
  <c r="G137" i="31" s="1"/>
  <c r="H138" i="31"/>
  <c r="G138" i="31" s="1"/>
  <c r="H139" i="31"/>
  <c r="H140" i="31"/>
  <c r="G140" i="31" s="1"/>
  <c r="H141" i="31"/>
  <c r="G141" i="31" s="1"/>
  <c r="H142" i="31"/>
  <c r="H143" i="31"/>
  <c r="G143" i="31" s="1"/>
  <c r="H144" i="31"/>
  <c r="G144" i="31" s="1"/>
  <c r="H145" i="31"/>
  <c r="G145" i="31" s="1"/>
  <c r="H146" i="31"/>
  <c r="G146" i="31" s="1"/>
  <c r="H147" i="3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H243" i="31"/>
  <c r="H244" i="3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H255" i="31"/>
  <c r="G255" i="31" s="1"/>
  <c r="H256" i="31"/>
  <c r="G256" i="31" s="1"/>
  <c r="H257" i="31"/>
  <c r="G257" i="31" s="1"/>
  <c r="H258" i="31"/>
  <c r="G258" i="31" s="1"/>
  <c r="H259" i="31"/>
  <c r="H260" i="31"/>
  <c r="G260" i="31" s="1"/>
  <c r="H261" i="31"/>
  <c r="G261" i="31" s="1"/>
  <c r="H262" i="31"/>
  <c r="H263" i="31"/>
  <c r="G263" i="31" s="1"/>
  <c r="H264" i="31"/>
  <c r="G264" i="31" s="1"/>
  <c r="H265" i="31"/>
  <c r="G265" i="31" s="1"/>
  <c r="H266" i="31"/>
  <c r="G266" i="31" s="1"/>
  <c r="H267" i="31"/>
  <c r="H268" i="31"/>
  <c r="G268" i="31" s="1"/>
  <c r="H269" i="31"/>
  <c r="G269" i="31" s="1"/>
  <c r="H270" i="31"/>
  <c r="H271" i="31"/>
  <c r="G271" i="31" s="1"/>
  <c r="H272" i="31"/>
  <c r="G272" i="31" s="1"/>
  <c r="H273" i="31"/>
  <c r="G273" i="31" s="1"/>
  <c r="H274" i="31"/>
  <c r="G274" i="31" s="1"/>
  <c r="H275" i="3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H412" i="31"/>
  <c r="H413" i="31"/>
  <c r="G413" i="31" s="1"/>
  <c r="H414" i="3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H439" i="31"/>
  <c r="G439" i="31" s="1"/>
  <c r="H440" i="31"/>
  <c r="G440" i="31" s="1"/>
  <c r="H441" i="31"/>
  <c r="G9" i="31"/>
  <c r="G10" i="31"/>
  <c r="G11" i="31"/>
  <c r="G19" i="31"/>
  <c r="G22" i="31"/>
  <c r="G27" i="31"/>
  <c r="G30" i="31"/>
  <c r="G35" i="31"/>
  <c r="G37" i="31"/>
  <c r="G42" i="31"/>
  <c r="G43" i="31"/>
  <c r="G51" i="31"/>
  <c r="G54" i="31"/>
  <c r="G65" i="31"/>
  <c r="G66" i="31"/>
  <c r="G67" i="31"/>
  <c r="G75" i="31"/>
  <c r="G83" i="31"/>
  <c r="G97" i="31"/>
  <c r="G99" i="31"/>
  <c r="G106" i="31"/>
  <c r="G107" i="31"/>
  <c r="G114" i="31"/>
  <c r="G115" i="31"/>
  <c r="G126" i="31"/>
  <c r="G131" i="31"/>
  <c r="G134" i="31"/>
  <c r="G139" i="31"/>
  <c r="G142" i="31"/>
  <c r="G147" i="31"/>
  <c r="G154" i="31"/>
  <c r="G163" i="31"/>
  <c r="G171" i="31"/>
  <c r="G179" i="31"/>
  <c r="G195" i="31"/>
  <c r="G203" i="31"/>
  <c r="G211" i="31"/>
  <c r="G227" i="31"/>
  <c r="G235" i="31"/>
  <c r="G242" i="31"/>
  <c r="G243" i="31"/>
  <c r="G254" i="31"/>
  <c r="G259" i="31"/>
  <c r="G262" i="31"/>
  <c r="G267" i="31"/>
  <c r="G270" i="31"/>
  <c r="G275" i="31"/>
  <c r="G291" i="31"/>
  <c r="G299" i="31"/>
  <c r="G307" i="31"/>
  <c r="G323" i="31"/>
  <c r="G331" i="31"/>
  <c r="G339" i="31"/>
  <c r="G353" i="31"/>
  <c r="G361" i="31"/>
  <c r="G374" i="31"/>
  <c r="G385" i="31"/>
  <c r="G411" i="31"/>
  <c r="G412" i="31"/>
  <c r="G414" i="31"/>
  <c r="G438" i="31"/>
  <c r="G441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M5" i="31"/>
  <c r="L5" i="31"/>
  <c r="K5" i="31"/>
  <c r="J5" i="31"/>
  <c r="H5" i="31"/>
  <c r="G5" i="31" s="1"/>
  <c r="E5" i="31"/>
  <c r="D5" i="31"/>
  <c r="G244" i="31" l="1"/>
  <c r="J308" i="31"/>
  <c r="J268" i="31"/>
  <c r="J324" i="31"/>
  <c r="J124" i="31"/>
  <c r="J108" i="31"/>
  <c r="J92" i="31"/>
  <c r="J76" i="31"/>
  <c r="J60" i="31"/>
  <c r="J44" i="31"/>
  <c r="J28" i="31"/>
  <c r="J12" i="31"/>
  <c r="J323" i="31"/>
  <c r="J300" i="31"/>
  <c r="J123" i="31"/>
  <c r="J107" i="31"/>
  <c r="J91" i="31"/>
  <c r="J75" i="31"/>
  <c r="J59" i="31"/>
  <c r="J43" i="31"/>
  <c r="J27" i="31"/>
  <c r="J11" i="31"/>
  <c r="J276" i="31"/>
  <c r="J316" i="31"/>
  <c r="J275" i="31"/>
  <c r="J260" i="31"/>
  <c r="J244" i="31"/>
  <c r="J228" i="31"/>
  <c r="J212" i="31"/>
  <c r="J196" i="31"/>
  <c r="J180" i="31"/>
  <c r="J164" i="31"/>
  <c r="J148" i="31"/>
  <c r="J292" i="31"/>
  <c r="J259" i="31"/>
  <c r="J243" i="31"/>
  <c r="J227" i="31"/>
  <c r="J211" i="31"/>
  <c r="J195" i="31"/>
  <c r="J179" i="31"/>
  <c r="J163" i="31"/>
  <c r="J147" i="31"/>
  <c r="J132" i="31"/>
  <c r="J116" i="31"/>
  <c r="J100" i="31"/>
  <c r="J84" i="31"/>
  <c r="J68" i="31"/>
  <c r="J52" i="31"/>
  <c r="J36" i="31"/>
  <c r="J20" i="31"/>
  <c r="J291" i="31"/>
  <c r="J131" i="31"/>
  <c r="J115" i="31"/>
  <c r="J99" i="31"/>
  <c r="J83" i="31"/>
  <c r="J67" i="31"/>
  <c r="J51" i="31"/>
  <c r="J35" i="31"/>
  <c r="J19" i="31"/>
  <c r="J332" i="31"/>
  <c r="J297" i="31"/>
  <c r="J233" i="31"/>
  <c r="J105" i="31"/>
  <c r="J201" i="31"/>
  <c r="J73" i="31"/>
  <c r="J169" i="31"/>
  <c r="J41" i="31"/>
  <c r="J333" i="31"/>
  <c r="J325" i="31"/>
  <c r="J285" i="31"/>
  <c r="J269" i="31"/>
  <c r="J253" i="31"/>
  <c r="J213" i="31"/>
  <c r="J197" i="31"/>
  <c r="J181" i="31"/>
  <c r="J165" i="31"/>
  <c r="J157" i="31"/>
  <c r="J125" i="31"/>
  <c r="J101" i="31"/>
  <c r="J93" i="31"/>
  <c r="J85" i="31"/>
  <c r="J77" i="31"/>
  <c r="J321" i="31"/>
  <c r="J315" i="31"/>
  <c r="J303" i="31"/>
  <c r="J289" i="31"/>
  <c r="J283" i="31"/>
  <c r="J257" i="31"/>
  <c r="J225" i="31"/>
  <c r="J193" i="31"/>
  <c r="J161" i="31"/>
  <c r="J129" i="31"/>
  <c r="J97" i="31"/>
  <c r="J65" i="31"/>
  <c r="J33" i="31"/>
  <c r="J317" i="31"/>
  <c r="J301" i="31"/>
  <c r="J293" i="31"/>
  <c r="J277" i="31"/>
  <c r="J261" i="31"/>
  <c r="J237" i="31"/>
  <c r="J229" i="31"/>
  <c r="J221" i="31"/>
  <c r="J205" i="31"/>
  <c r="J189" i="31"/>
  <c r="J173" i="31"/>
  <c r="J149" i="31"/>
  <c r="J141" i="31"/>
  <c r="J133" i="31"/>
  <c r="J117" i="31"/>
  <c r="J109" i="31"/>
  <c r="J69" i="31"/>
  <c r="J61" i="31"/>
  <c r="J53" i="31"/>
  <c r="J45" i="31"/>
  <c r="J37" i="31"/>
  <c r="J309" i="31"/>
  <c r="J313" i="31"/>
  <c r="J281" i="31"/>
  <c r="J249" i="31"/>
  <c r="J217" i="31"/>
  <c r="J185" i="31"/>
  <c r="J153" i="31"/>
  <c r="J121" i="31"/>
  <c r="J89" i="31"/>
  <c r="J57" i="31"/>
  <c r="J25" i="31"/>
  <c r="J331" i="31"/>
  <c r="J319" i="31"/>
  <c r="J305" i="31"/>
  <c r="J299" i="31"/>
  <c r="J287" i="31"/>
  <c r="J273" i="31"/>
  <c r="J241" i="31"/>
  <c r="J209" i="31"/>
  <c r="J177" i="31"/>
  <c r="J145" i="31"/>
  <c r="J113" i="31"/>
  <c r="J81" i="31"/>
  <c r="J49" i="31"/>
  <c r="J17" i="31"/>
  <c r="J326" i="31"/>
  <c r="J318" i="31"/>
  <c r="J310" i="31"/>
  <c r="J302" i="31"/>
  <c r="J294" i="31"/>
  <c r="J286" i="31"/>
  <c r="J270" i="31"/>
  <c r="J262" i="31"/>
  <c r="J254" i="31"/>
  <c r="J246" i="31"/>
  <c r="J238" i="31"/>
  <c r="J222" i="31"/>
  <c r="J214" i="31"/>
  <c r="J206" i="31"/>
  <c r="J198" i="31"/>
  <c r="J190" i="31"/>
  <c r="J182" i="31"/>
  <c r="J174" i="31"/>
  <c r="J166" i="31"/>
  <c r="J158" i="31"/>
  <c r="J142" i="31"/>
  <c r="J134" i="31"/>
  <c r="J126" i="31"/>
  <c r="J118" i="31"/>
  <c r="J110" i="31"/>
  <c r="J94" i="31"/>
  <c r="J86" i="31"/>
  <c r="J78" i="31"/>
  <c r="J70" i="31"/>
  <c r="J62" i="31"/>
  <c r="J54" i="31"/>
  <c r="J46" i="31"/>
  <c r="J38" i="31"/>
  <c r="J30" i="31"/>
  <c r="J14" i="31"/>
  <c r="J278" i="31"/>
  <c r="J230" i="31"/>
  <c r="J150" i="31"/>
  <c r="J102" i="31"/>
  <c r="J22" i="31"/>
  <c r="J21" i="31"/>
  <c r="J13" i="31"/>
  <c r="J29" i="31"/>
  <c r="J330" i="31"/>
  <c r="J322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B8" i="37" l="1"/>
  <c r="D10" i="53" s="1"/>
  <c r="D14" i="53" s="1"/>
  <c r="D58" i="35"/>
  <c r="D71" i="35"/>
  <c r="D60" i="35"/>
  <c r="D69" i="35"/>
  <c r="D62" i="35"/>
  <c r="D59" i="35"/>
  <c r="D64" i="35"/>
  <c r="D66" i="35"/>
  <c r="D63" i="35"/>
  <c r="D68" i="35"/>
  <c r="D61" i="35"/>
  <c r="D70" i="35"/>
  <c r="D67" i="35"/>
  <c r="D65" i="35"/>
  <c r="B12" i="49"/>
  <c r="B23" i="49" l="1"/>
  <c r="A2" i="49"/>
  <c r="B1" i="49"/>
  <c r="B12" i="48"/>
  <c r="A2" i="48"/>
  <c r="B1" i="48"/>
  <c r="B33" i="47"/>
  <c r="D10" i="40" s="1"/>
  <c r="B12" i="47"/>
  <c r="A2" i="47"/>
  <c r="B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<sst xmlns="http://schemas.openxmlformats.org/spreadsheetml/2006/main" count="6235" uniqueCount="1933">
  <si>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</si>
  <si>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</si>
  <si>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</si>
  <si>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</si>
  <si>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</si>
  <si>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</si>
  <si>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</si>
  <si>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</si>
  <si>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</si>
  <si>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</si>
  <si>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</si>
  <si>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</si>
  <si>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</si>
  <si>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</si>
  <si>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</si>
  <si>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</si>
  <si>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</si>
  <si>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</si>
  <si>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</si>
  <si>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</si>
  <si>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</si>
  <si>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</si>
  <si>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</si>
  <si>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</si>
  <si>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</si>
  <si>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</si>
  <si>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</si>
  <si>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</si>
  <si>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</si>
  <si>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</si>
  <si>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</si>
  <si>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</si>
  <si>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</si>
  <si>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</si>
  <si>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</si>
  <si>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</si>
  <si>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</si>
  <si>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</si>
  <si>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</si>
  <si>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</si>
  <si>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</si>
  <si>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</si>
  <si>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</si>
  <si>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</si>
  <si>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</si>
  <si>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</si>
  <si>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</si>
  <si>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</si>
  <si>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</si>
  <si>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</si>
  <si>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</si>
  <si>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</si>
  <si>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</si>
  <si>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</si>
  <si>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</si>
  <si>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</si>
  <si>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</si>
  <si>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</si>
  <si>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</si>
  <si>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</si>
  <si>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</si>
  <si>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</si>
  <si>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</si>
  <si>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</si>
  <si>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</si>
  <si>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</si>
  <si>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</si>
  <si>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</si>
  <si>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</si>
  <si>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</si>
  <si>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</si>
  <si>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</si>
  <si>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</si>
  <si>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</si>
  <si>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</si>
  <si>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</si>
  <si>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</si>
  <si>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</si>
  <si>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</si>
  <si>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</si>
  <si>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</si>
  <si>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</si>
  <si>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</si>
  <si>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</si>
  <si>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</si>
  <si>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</si>
  <si>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</si>
  <si>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</si>
  <si>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</si>
  <si>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</si>
  <si>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</si>
  <si>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</si>
  <si>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</si>
  <si>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</si>
  <si>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</si>
  <si>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</si>
  <si>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</si>
  <si>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</si>
  <si>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</si>
  <si>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</si>
  <si>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</si>
  <si>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</si>
  <si>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</si>
  <si>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</si>
  <si>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</si>
  <si>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</si>
  <si>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</si>
  <si>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</si>
  <si>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</si>
  <si>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</si>
  <si>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</si>
  <si>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</si>
  <si>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</si>
  <si>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</si>
  <si>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</si>
  <si>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</si>
  <si>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</si>
  <si>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</si>
  <si>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</si>
  <si>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</si>
  <si>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</si>
  <si>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</si>
  <si>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</si>
  <si>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</si>
  <si>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</si>
  <si>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</si>
  <si>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</si>
  <si>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</si>
  <si>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</si>
  <si>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</si>
  <si>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</si>
  <si>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</si>
  <si>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</si>
  <si>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</si>
  <si>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</si>
  <si>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</si>
  <si>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</si>
  <si>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</si>
  <si>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</si>
  <si>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</si>
  <si>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</si>
  <si>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</si>
  <si>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</si>
  <si>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</si>
  <si>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</si>
  <si>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</si>
  <si>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</si>
  <si>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</si>
  <si>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</si>
  <si>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</si>
  <si>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</si>
  <si>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</si>
  <si>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</si>
  <si>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</si>
  <si>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</si>
  <si>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</si>
  <si>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</si>
  <si>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</si>
  <si>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</si>
  <si>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</si>
  <si>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</si>
  <si>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</si>
  <si>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</si>
  <si>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</si>
  <si>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</si>
  <si>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</si>
  <si>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</si>
  <si>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</si>
  <si>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</si>
  <si>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</si>
  <si>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</si>
  <si>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</si>
  <si>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</si>
  <si>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</si>
  <si>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</si>
  <si>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</si>
  <si>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</si>
  <si>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</si>
  <si>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</si>
  <si>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</si>
  <si>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</si>
  <si>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</si>
  <si>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</si>
  <si>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</si>
  <si>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</si>
  <si>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</si>
  <si>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</si>
  <si>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</si>
  <si>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</si>
  <si>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</si>
  <si>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</si>
  <si>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</si>
  <si>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</si>
  <si>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</si>
  <si>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</si>
  <si>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</si>
  <si>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</si>
  <si>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</si>
  <si>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</si>
  <si>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</si>
  <si>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</si>
  <si>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</si>
  <si>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</si>
  <si>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</si>
  <si>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</si>
  <si>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</si>
  <si>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</si>
  <si>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</si>
  <si>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</si>
  <si>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</si>
  <si>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</si>
  <si>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</si>
  <si>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</si>
  <si>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</si>
  <si>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</si>
  <si>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</si>
  <si>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</si>
  <si>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</si>
  <si>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</si>
  <si>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</si>
  <si>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</si>
  <si>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</si>
  <si>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</si>
  <si>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</si>
  <si>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</si>
  <si>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</si>
  <si>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</si>
  <si>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</si>
  <si>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</si>
  <si>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</si>
  <si>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</si>
  <si>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</si>
  <si>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</si>
  <si>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</si>
  <si>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</si>
  <si>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</si>
  <si>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</si>
  <si>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</si>
  <si>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</si>
  <si>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</si>
  <si>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</si>
  <si>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</si>
  <si>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</si>
  <si>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</si>
  <si>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</si>
  <si>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</si>
  <si>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</si>
  <si>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</si>
  <si>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</si>
  <si>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</si>
  <si>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</si>
  <si>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</si>
  <si>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</si>
  <si>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</si>
  <si>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</si>
  <si>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</si>
  <si>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</si>
  <si>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</si>
  <si>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</si>
  <si>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</si>
  <si>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</si>
  <si>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</si>
  <si>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</si>
  <si>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</si>
  <si>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</si>
  <si>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</si>
  <si>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</si>
  <si>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</si>
  <si>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</si>
  <si>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</si>
  <si>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</si>
  <si>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</si>
  <si>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</si>
  <si>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</si>
  <si>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</si>
  <si>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</si>
  <si>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</si>
  <si>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</si>
  <si>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</si>
  <si>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</si>
  <si>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</si>
  <si>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</si>
  <si>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</si>
  <si>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</si>
  <si>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</si>
  <si>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</si>
  <si>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</si>
  <si>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</si>
  <si>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</si>
  <si>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</si>
  <si>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</si>
  <si>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</si>
  <si>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</si>
  <si>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</si>
  <si>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</si>
  <si>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</si>
  <si>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</si>
  <si>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</si>
  <si>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</si>
  <si>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</si>
  <si>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</si>
  <si>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</si>
  <si>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</si>
  <si>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</si>
  <si>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</si>
  <si>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</si>
  <si>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</si>
  <si>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</si>
  <si>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</si>
  <si>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</si>
  <si>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</si>
  <si>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</si>
  <si>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</si>
  <si>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</si>
  <si>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</si>
  <si>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</si>
  <si>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</si>
  <si>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</si>
  <si>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</si>
  <si>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</si>
  <si>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</si>
  <si>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</si>
  <si>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</si>
  <si>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</si>
  <si>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</si>
  <si>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</si>
  <si>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</si>
  <si>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</si>
  <si>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</si>
  <si>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</si>
  <si>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</si>
  <si>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</si>
  <si>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</si>
  <si>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</si>
  <si>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</si>
  <si>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</si>
  <si>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</si>
  <si>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</si>
  <si>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</si>
  <si>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</si>
  <si>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</si>
  <si>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</si>
  <si>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</si>
  <si>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</si>
  <si>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</si>
  <si>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</si>
  <si>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</si>
  <si>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</si>
  <si>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</si>
  <si>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</si>
  <si>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</si>
  <si>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</si>
  <si>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</si>
  <si>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</si>
  <si>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</si>
  <si>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</si>
  <si>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</si>
  <si>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</si>
  <si>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</si>
  <si>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</si>
  <si>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</si>
  <si>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</si>
  <si>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</si>
  <si>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</si>
  <si>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</si>
  <si>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</si>
  <si>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</si>
  <si>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</si>
  <si>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</si>
  <si>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</si>
  <si>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</si>
  <si>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</si>
  <si>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</si>
  <si>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</si>
  <si>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</si>
  <si>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</si>
  <si>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</si>
  <si>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</si>
  <si>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</si>
  <si>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</si>
  <si>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</si>
  <si>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</si>
  <si>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</si>
  <si>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</si>
  <si>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</si>
  <si>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</si>
  <si>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</si>
  <si>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</si>
  <si>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</si>
  <si>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</si>
  <si>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</si>
  <si>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</si>
  <si>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</si>
  <si>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</si>
  <si>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</si>
  <si>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</si>
  <si>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</si>
  <si>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</si>
  <si>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</si>
  <si>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</si>
  <si>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</si>
  <si>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</si>
  <si>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</si>
  <si>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</si>
  <si>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</si>
  <si>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</si>
  <si>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</si>
  <si>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</si>
  <si>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</si>
  <si>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</si>
  <si>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</si>
  <si>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</si>
  <si>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</si>
  <si>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</si>
  <si>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</si>
  <si>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</si>
  <si>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</si>
  <si>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</si>
  <si>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</si>
  <si>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</si>
  <si>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</si>
  <si>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</si>
  <si>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</si>
  <si>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</si>
  <si>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</si>
  <si>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</si>
  <si>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</si>
  <si>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</si>
  <si>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</si>
  <si>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</si>
  <si>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</si>
  <si>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</si>
  <si>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</si>
  <si>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</si>
  <si>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</si>
  <si>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</si>
  <si>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</si>
  <si>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</si>
  <si>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</si>
  <si>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</si>
  <si>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</si>
  <si>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</si>
  <si>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</si>
  <si>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</si>
  <si>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</si>
  <si>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</si>
  <si>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</si>
  <si>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</si>
  <si>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</si>
  <si>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</si>
  <si>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</si>
  <si>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</si>
  <si>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</si>
  <si>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</si>
  <si>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</si>
  <si>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</si>
  <si>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</si>
  <si>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</si>
  <si>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</si>
  <si>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</si>
  <si>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</si>
  <si>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</si>
  <si>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</si>
  <si>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</si>
  <si>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</si>
  <si>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</si>
  <si>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</si>
  <si>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</si>
  <si>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</si>
  <si>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</si>
  <si>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</si>
  <si>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</si>
  <si>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</si>
  <si>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</si>
  <si>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</si>
  <si>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</si>
  <si>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</si>
  <si>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</si>
  <si>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</si>
  <si>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</si>
  <si>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</si>
  <si>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</si>
  <si>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</si>
  <si>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</si>
  <si>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</si>
  <si>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</si>
  <si>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</si>
  <si>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</si>
  <si>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</si>
  <si>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</si>
  <si>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</si>
  <si>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</si>
  <si>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</si>
  <si>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</si>
  <si>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</si>
  <si>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</si>
  <si>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</si>
  <si>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</si>
  <si>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</si>
  <si>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</si>
  <si>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</si>
  <si>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</si>
  <si>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</si>
  <si>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</si>
  <si>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</si>
  <si>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</si>
  <si>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</si>
  <si>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</si>
  <si>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</si>
  <si>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</si>
  <si>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</si>
  <si>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</si>
  <si>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</si>
  <si>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</si>
  <si>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</si>
  <si>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</si>
  <si>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</si>
  <si>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</si>
  <si>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</si>
  <si>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</si>
  <si>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</si>
  <si>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</si>
  <si>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</si>
  <si>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</si>
  <si>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</si>
  <si>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</si>
  <si>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</si>
  <si>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</si>
  <si>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</si>
  <si>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</si>
  <si>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</si>
  <si>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</si>
  <si>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</si>
  <si>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</si>
  <si>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</si>
  <si>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</si>
  <si>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</si>
  <si>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</si>
  <si>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</si>
  <si>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</si>
  <si>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</si>
  <si>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</si>
  <si>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</si>
  <si>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</si>
  <si>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</si>
  <si>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</si>
  <si>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</si>
  <si>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</si>
  <si>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</si>
  <si>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</si>
  <si>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</si>
  <si>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</si>
  <si>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</si>
  <si>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</si>
  <si>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</si>
  <si>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</si>
  <si>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</si>
  <si>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</si>
  <si>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</si>
  <si>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</si>
  <si>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</si>
  <si>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</si>
  <si>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</si>
  <si>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</si>
  <si>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</si>
  <si>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</si>
  <si>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</si>
  <si>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</si>
  <si>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</si>
  <si>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</si>
  <si>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</si>
  <si>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</si>
  <si>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</si>
  <si>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</si>
  <si>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</si>
  <si>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</si>
  <si>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</si>
  <si>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</si>
  <si>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</si>
  <si>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</si>
  <si>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</si>
  <si>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</si>
  <si>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</si>
  <si>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</si>
  <si>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</si>
  <si>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</si>
  <si>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</si>
  <si>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</si>
  <si>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</si>
  <si>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</si>
  <si>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</si>
  <si>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</si>
  <si>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</si>
  <si>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</si>
  <si>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</si>
  <si>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</si>
  <si>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</si>
  <si>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</si>
  <si>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</si>
  <si>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</si>
  <si>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</si>
  <si>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</si>
  <si>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</si>
  <si>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</si>
  <si>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</si>
  <si>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</si>
  <si>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</si>
  <si>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</si>
  <si>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</si>
  <si>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</si>
  <si>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</si>
  <si>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</si>
  <si>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</si>
  <si>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</si>
  <si>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</si>
  <si>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</si>
  <si>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</si>
  <si>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</si>
  <si>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</si>
  <si>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</si>
  <si>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</si>
  <si>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</si>
  <si>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</si>
  <si>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</si>
  <si>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</si>
  <si>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</si>
  <si>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</si>
  <si>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</si>
  <si>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</si>
  <si>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</si>
  <si>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</si>
  <si>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</si>
  <si>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</si>
  <si>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</si>
  <si>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</si>
  <si>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</si>
  <si>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</si>
  <si>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</si>
  <si>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</si>
  <si>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</si>
  <si>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</si>
  <si>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</si>
  <si>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</si>
  <si>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</si>
  <si>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</si>
  <si>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</si>
  <si>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</si>
  <si>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</si>
  <si>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</si>
  <si>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</si>
  <si>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</si>
  <si>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</si>
  <si>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</si>
  <si>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</si>
  <si>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</si>
  <si>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</si>
  <si>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</si>
  <si>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</si>
  <si>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</si>
  <si>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</si>
  <si>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</si>
  <si>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</si>
  <si>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</si>
  <si>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</si>
  <si>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</si>
  <si>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</si>
  <si>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</si>
  <si>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</si>
  <si>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</si>
  <si>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</si>
  <si>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</si>
  <si>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</si>
  <si>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</si>
  <si>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</si>
  <si>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</si>
  <si>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</si>
  <si>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</si>
  <si>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</si>
  <si>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</si>
  <si>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</si>
  <si>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</si>
  <si>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</si>
  <si>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</si>
  <si>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</si>
  <si>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</si>
  <si>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</si>
  <si>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</si>
  <si>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</si>
  <si>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</si>
  <si>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</si>
  <si>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</si>
  <si>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</si>
  <si>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</si>
  <si>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</si>
  <si>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</si>
  <si>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</si>
  <si>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</si>
  <si>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</si>
  <si>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</si>
  <si>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</si>
  <si>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</si>
  <si>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</si>
  <si>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</si>
  <si>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</si>
  <si>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</si>
  <si>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</si>
  <si>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</si>
  <si>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</si>
  <si>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</si>
  <si>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</si>
  <si>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</si>
  <si>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</si>
  <si>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</si>
  <si>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</si>
  <si>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</si>
  <si>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</si>
  <si>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</si>
  <si>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</si>
  <si>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</si>
  <si>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</si>
  <si>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</si>
  <si>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</si>
  <si>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</si>
  <si>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</si>
  <si>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</si>
  <si>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</si>
  <si>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</si>
  <si>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</si>
  <si>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</si>
  <si>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</si>
  <si>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</si>
  <si>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</si>
  <si>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</si>
  <si>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</si>
  <si>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</si>
  <si>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</si>
  <si>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</si>
  <si>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</si>
  <si>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</si>
  <si>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</si>
  <si>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</si>
  <si>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</si>
  <si>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</si>
  <si>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</si>
  <si>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</si>
  <si>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</si>
  <si>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</si>
  <si>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</si>
  <si>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</si>
  <si>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</si>
  <si>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</si>
  <si>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</si>
  <si>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</si>
  <si>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</si>
  <si>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</si>
  <si>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</si>
  <si>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</si>
  <si>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</si>
  <si>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</si>
  <si>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</si>
  <si>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</si>
  <si>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</si>
  <si>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</si>
  <si>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</si>
  <si>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</si>
  <si>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</si>
  <si>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</si>
  <si>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</si>
  <si>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</si>
  <si>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</si>
  <si>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</si>
  <si>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</si>
  <si>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</si>
  <si>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</si>
  <si>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</si>
  <si>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</si>
  <si>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</si>
  <si>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</si>
  <si>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</si>
  <si>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</si>
  <si>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</si>
  <si>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</si>
  <si>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</si>
  <si>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</si>
  <si>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</si>
  <si>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</si>
  <si>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</si>
  <si>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</si>
  <si>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</si>
  <si>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</si>
  <si>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</si>
  <si>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</si>
  <si>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</si>
  <si>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</si>
  <si>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</si>
  <si>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</si>
  <si>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</si>
  <si>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</si>
  <si>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</si>
  <si>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</si>
  <si>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</si>
  <si>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</si>
  <si>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</si>
  <si>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</si>
  <si>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</si>
  <si>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</si>
  <si>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</si>
  <si>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</si>
  <si>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</si>
  <si>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</si>
  <si>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</si>
  <si>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</si>
  <si>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</si>
  <si>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</si>
  <si>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</si>
  <si>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</si>
  <si>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</si>
  <si>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</si>
  <si>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</si>
  <si>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</si>
  <si>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</si>
  <si>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</si>
  <si>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</si>
  <si>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</si>
  <si>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</si>
  <si>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</si>
  <si>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</si>
  <si>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</si>
  <si>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</si>
  <si>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</si>
  <si>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</si>
  <si>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</si>
  <si>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</si>
  <si>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</si>
  <si>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</si>
  <si>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</si>
  <si>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</si>
  <si>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</si>
  <si>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</si>
  <si>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</si>
  <si>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</si>
  <si>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</si>
  <si>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</si>
  <si>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</si>
  <si>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</si>
  <si>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</si>
  <si>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</si>
  <si>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</si>
  <si>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</si>
  <si>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</si>
  <si>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</si>
  <si>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</si>
  <si>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</si>
  <si>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</si>
  <si>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</si>
  <si>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</si>
  <si>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</si>
  <si>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</si>
  <si>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</si>
  <si>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</si>
  <si>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</si>
  <si>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</si>
  <si>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</si>
  <si>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</si>
  <si>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</si>
  <si>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</si>
  <si>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</si>
  <si>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</si>
  <si>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</si>
  <si>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</si>
  <si>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</si>
  <si>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</si>
  <si>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</si>
  <si>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</si>
  <si>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</si>
  <si>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</si>
  <si>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</si>
  <si>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</si>
  <si>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</si>
  <si>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</si>
  <si>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</si>
  <si>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</si>
  <si>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</si>
  <si>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</si>
  <si>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</si>
  <si>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</si>
  <si>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</si>
  <si>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</si>
  <si>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</si>
  <si>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</si>
  <si>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</si>
  <si>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</si>
  <si>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</si>
  <si>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</si>
  <si>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</si>
  <si>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</si>
  <si>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</si>
  <si>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</si>
  <si>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</si>
  <si>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</si>
  <si>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</si>
  <si>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</si>
  <si>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</si>
  <si>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</si>
  <si>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</si>
  <si>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</si>
  <si>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</si>
  <si>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</si>
  <si>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</si>
  <si>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</si>
  <si>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</si>
  <si>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</si>
  <si>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</si>
  <si>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</si>
  <si>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</si>
  <si>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</si>
  <si>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</si>
  <si>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</si>
  <si>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</si>
  <si>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</si>
  <si>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</si>
  <si>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</si>
  <si>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</si>
  <si>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</si>
  <si>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</si>
  <si>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</si>
  <si>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</si>
  <si>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</si>
  <si>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</si>
  <si>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</si>
  <si>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</si>
  <si>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</si>
  <si>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</si>
  <si>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</si>
  <si>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</si>
  <si>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</si>
  <si>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</si>
  <si>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</si>
  <si>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</si>
  <si>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</si>
  <si>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</si>
  <si>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</si>
  <si>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</si>
  <si>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</si>
  <si>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</si>
  <si>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</si>
  <si>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</si>
  <si>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</si>
  <si>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</si>
  <si>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</si>
  <si>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</si>
  <si>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</si>
  <si>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</si>
  <si>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</si>
  <si>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</si>
  <si>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</si>
  <si>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</si>
  <si>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</si>
  <si>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</si>
  <si>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</si>
  <si>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</si>
  <si>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</si>
  <si>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</si>
  <si>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</si>
  <si>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</si>
  <si>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</si>
  <si>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</si>
  <si>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</si>
  <si>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</si>
  <si>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</si>
  <si>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</si>
  <si>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</si>
  <si>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</si>
  <si>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</si>
  <si>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</si>
  <si>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</si>
  <si>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</si>
  <si>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</si>
  <si>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</si>
  <si>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</si>
  <si>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</si>
  <si>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</si>
  <si>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</si>
  <si>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</si>
  <si>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</si>
  <si>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</si>
  <si>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</si>
  <si>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</si>
  <si>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</si>
  <si>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</si>
  <si>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</si>
  <si>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</si>
  <si>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</si>
  <si>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</si>
  <si>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</si>
  <si>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</si>
  <si>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</si>
  <si>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</si>
  <si>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</si>
  <si>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</si>
  <si>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</si>
  <si>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</si>
  <si>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</si>
  <si>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</si>
  <si>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</si>
  <si>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</si>
  <si>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</si>
  <si>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</si>
  <si>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</si>
  <si>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</si>
  <si>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</si>
  <si>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</si>
  <si>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</si>
  <si>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</si>
  <si>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</si>
  <si>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</si>
  <si>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</si>
  <si>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</si>
  <si>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</si>
  <si>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</si>
  <si>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</si>
  <si>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</si>
  <si>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</si>
  <si>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</si>
  <si>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</si>
  <si>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</si>
  <si>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</si>
  <si>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</si>
  <si>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</si>
  <si>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</si>
  <si>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</si>
  <si>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</si>
  <si>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</si>
  <si>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</si>
  <si>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</si>
  <si>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</si>
  <si>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</si>
  <si>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</si>
  <si>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</si>
  <si>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</si>
  <si>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</si>
  <si>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</si>
  <si>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</si>
  <si>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</si>
  <si>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</si>
  <si>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</si>
  <si>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</si>
  <si>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</si>
  <si>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</si>
  <si>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</si>
  <si>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</si>
  <si>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</si>
  <si>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</si>
  <si>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</si>
  <si>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</si>
  <si>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</si>
  <si>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</si>
  <si>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</si>
  <si>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</si>
  <si>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</si>
  <si>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</si>
  <si>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</si>
  <si>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</si>
  <si>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</si>
  <si>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</si>
  <si>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</si>
  <si>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</si>
  <si>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</si>
  <si>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</si>
  <si>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</si>
  <si>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</si>
  <si>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</si>
  <si>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</si>
  <si>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</si>
  <si>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</si>
  <si>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</si>
  <si>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</si>
  <si>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</si>
  <si>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</si>
  <si>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</si>
  <si>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</si>
  <si>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</si>
  <si>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</si>
  <si>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</si>
  <si>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</si>
  <si>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</si>
  <si>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</si>
  <si>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</si>
  <si>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</si>
  <si>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</si>
  <si>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</si>
  <si>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</si>
  <si>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</si>
  <si>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</si>
  <si>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</si>
  <si>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</si>
  <si>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</si>
  <si>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</si>
  <si>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</si>
  <si>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</si>
  <si>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</si>
  <si>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</si>
  <si>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</si>
  <si>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</si>
  <si>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</si>
  <si>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</si>
  <si>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</si>
  <si>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</si>
  <si>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</si>
  <si>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</si>
  <si>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</si>
  <si>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</si>
  <si>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</si>
  <si>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</si>
  <si>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</si>
  <si>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</si>
  <si>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</si>
  <si>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</si>
  <si>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</si>
  <si>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</si>
  <si>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</si>
  <si>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</si>
  <si>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</si>
  <si>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</si>
  <si>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</si>
  <si>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</si>
  <si>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</si>
  <si>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</si>
  <si>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</si>
  <si>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</si>
  <si>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</si>
  <si>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</si>
  <si>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</si>
  <si>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</si>
  <si>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</si>
  <si>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</si>
  <si>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</si>
  <si>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</si>
  <si>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</si>
  <si>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</si>
  <si>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</si>
  <si>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</si>
  <si>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</si>
  <si>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</si>
  <si>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</si>
  <si>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</si>
  <si>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</si>
  <si>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</si>
  <si>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</si>
  <si>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</si>
  <si>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</si>
  <si>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</si>
  <si>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</si>
  <si>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</si>
  <si>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</si>
  <si>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</si>
  <si>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</si>
  <si>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</si>
  <si>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</si>
  <si>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</si>
  <si>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</si>
  <si>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</si>
  <si>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</si>
  <si>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</si>
  <si>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</si>
  <si>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</si>
  <si>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</si>
  <si>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</si>
  <si>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</si>
  <si>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</si>
  <si>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</si>
  <si>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</si>
  <si>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</si>
  <si>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</si>
  <si>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</si>
  <si>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</si>
  <si>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</si>
  <si>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</si>
  <si>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</si>
  <si>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</si>
  <si>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</si>
  <si>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</si>
  <si>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</si>
  <si>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</si>
  <si>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</si>
  <si>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</si>
  <si>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</si>
  <si>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</si>
  <si>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</si>
  <si>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</si>
  <si>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</si>
  <si>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</si>
  <si>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</si>
  <si>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</si>
  <si>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</si>
  <si>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</si>
  <si>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</si>
  <si>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</si>
  <si>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</si>
  <si>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</si>
  <si>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</si>
  <si>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</si>
  <si>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</si>
  <si>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</si>
  <si>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</si>
  <si>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</si>
  <si>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</si>
  <si>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</si>
  <si>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</si>
  <si>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</si>
  <si>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</si>
  <si>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</si>
  <si>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</si>
  <si>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</si>
  <si>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</si>
  <si>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</si>
  <si>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</si>
  <si>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</si>
  <si>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</si>
  <si>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</si>
  <si>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</si>
  <si>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</si>
  <si>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</si>
  <si>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</si>
  <si>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</si>
  <si>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</si>
  <si>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</si>
  <si>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</si>
  <si>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</si>
  <si>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</si>
  <si>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</si>
  <si>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</si>
  <si>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</si>
  <si>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</si>
  <si>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</si>
  <si>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</si>
  <si>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</si>
  <si>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</si>
  <si>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</si>
  <si>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</si>
  <si>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</si>
  <si>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</si>
  <si>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</si>
  <si>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</si>
  <si>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</si>
  <si>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</si>
  <si>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</si>
  <si>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</si>
  <si>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</si>
  <si>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</si>
  <si>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</si>
  <si>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</si>
  <si>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</si>
  <si>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</si>
  <si>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</si>
  <si>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</si>
  <si>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</si>
  <si>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</si>
  <si>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</si>
  <si>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</si>
  <si>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</si>
  <si>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</si>
  <si>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</si>
  <si>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</si>
  <si>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</si>
  <si>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</si>
  <si>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</si>
  <si>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</si>
  <si>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</si>
  <si>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</si>
  <si>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</si>
  <si>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</si>
  <si>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</si>
  <si>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</si>
  <si>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</si>
  <si>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</si>
  <si>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</si>
  <si>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</si>
  <si>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</si>
  <si>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</si>
  <si>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</si>
  <si>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</si>
  <si>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</si>
  <si>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</si>
  <si>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</si>
  <si>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</si>
  <si>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</si>
  <si>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</si>
  <si>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</si>
  <si>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</si>
  <si>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</si>
  <si>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</si>
  <si>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</si>
  <si>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</si>
  <si>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</si>
  <si>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</si>
  <si>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</si>
  <si>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</si>
  <si>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</si>
  <si>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</si>
  <si>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TARIFA BANCÁRIA</t>
  </si>
  <si>
    <t>HOSPITAL SAO LUCAS</t>
  </si>
  <si>
    <t>salários</t>
  </si>
  <si>
    <t>SECRETÁRIA DA RECEITA FEDERAL DO BRASIL</t>
  </si>
  <si>
    <t>CNPJ / CPF</t>
  </si>
  <si>
    <t>FAVORECIDO</t>
  </si>
  <si>
    <t>Transferência</t>
  </si>
  <si>
    <t>BANCO DO BRASIL (AG. 1523-7 C.C 51.507-8)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</si>
  <si>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</si>
  <si>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</si>
  <si>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</si>
  <si>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</si>
  <si>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</si>
  <si>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30/11/2021</t>
  </si>
  <si>
    <t>NF 65885</t>
  </si>
  <si>
    <t>PRO VIDA Comércio de Produtos Médicos LTDA</t>
  </si>
  <si>
    <t>01/12/2021</t>
  </si>
  <si>
    <t>10/10/2021</t>
  </si>
  <si>
    <t>01/09/2021</t>
  </si>
  <si>
    <t>Repasse Comp: 09/2021</t>
  </si>
  <si>
    <t>02/12/2021</t>
  </si>
  <si>
    <t>15/11/2021</t>
  </si>
  <si>
    <t>01/10/2021</t>
  </si>
  <si>
    <t>1/1NFSe:181</t>
  </si>
  <si>
    <t>BIOMEDICI SAUDE INTEGRALIZADA LTDA - ME</t>
  </si>
  <si>
    <t>FALTA O RELATÓRIO</t>
  </si>
  <si>
    <t>1/1NFS-e:343</t>
  </si>
  <si>
    <t>CARIRI MEDIC SERVICOS MEDICOS LTDA</t>
  </si>
  <si>
    <t>FALTA RELATÓRIO</t>
  </si>
  <si>
    <t>1/1NFS-e:256</t>
  </si>
  <si>
    <t>NB SERVICOS MEDICOS LTDA - ME</t>
  </si>
  <si>
    <t>1/1NFS-e:207</t>
  </si>
  <si>
    <t>SILVER MED SERVICOS DE SAUDE LTDA</t>
  </si>
  <si>
    <t>1/1NFS-e:57</t>
  </si>
  <si>
    <t>CENTRAL MED SERVICOS MEDICOS HOSPITALARES LTDA</t>
  </si>
  <si>
    <t>1/1NFS-e:301</t>
  </si>
  <si>
    <t>INTRA MED SERVICOS DE SAUDE LTDA - ME</t>
  </si>
  <si>
    <t>1/1NFS-e:441</t>
  </si>
  <si>
    <t>CLINICA MEDICA SAMAAN ESPECIALIZADA EM ORTOPEDIA E</t>
  </si>
  <si>
    <t>1/1NFS-e:251</t>
  </si>
  <si>
    <t>INTER CLINIC SERVIÇOS DE SAÚDE LTDA ME</t>
  </si>
  <si>
    <t>1/1NFS-e:204</t>
  </si>
  <si>
    <t>SET MEDIC SERVICOS MEDICOS HOSPITALARES LTDA</t>
  </si>
  <si>
    <t>1/1NFS-e:91</t>
  </si>
  <si>
    <t>CASARAO SAUDE SERVICOS MEDICOS HOSPITALARES LTDA</t>
  </si>
  <si>
    <t>1/1NFS-e:143</t>
  </si>
  <si>
    <t>HEALTH MEDICAL GROUP SERVICOS MEDICOS HOSPITALARES</t>
  </si>
  <si>
    <t>FALTA CERTIDÃO MUNICIPAL, FGTS E RELATÓRIOS</t>
  </si>
  <si>
    <t>1/1NFS-e:262</t>
  </si>
  <si>
    <t>ANGEL - SERVIÇOS MÉDICOS ESPECIALIZADOS LTDA</t>
  </si>
  <si>
    <t>FALTA CERTIDÃO FGTS/CERTIDÃO MUNICIPAL VENCE DIA 17/11/2021 E FALTA RELATÓRIOS</t>
  </si>
  <si>
    <t>1/1NFS-e:115</t>
  </si>
  <si>
    <t>GOMES &amp; SANTANA LTDA</t>
  </si>
  <si>
    <t>1/1NFS-e:391</t>
  </si>
  <si>
    <t>LIRIO - SERVIÇOS MÉDICOS LTDA</t>
  </si>
  <si>
    <t>1/1NFS-e:160</t>
  </si>
  <si>
    <t>B1007 MED ASSISTENCIA E SERVICOS MEDICOS LTDA</t>
  </si>
  <si>
    <t>1/1Compra de serviço Série:SN / NFS-e:1709</t>
  </si>
  <si>
    <t>LS ASSESSORIA MEDICA E CONSULTORIA LTDA</t>
  </si>
  <si>
    <t>1/1NFS-e:49</t>
  </si>
  <si>
    <t>CLINICA LUNA SAUDE DA MULHER LTDA</t>
  </si>
  <si>
    <t>FALTA RELATÓRIO / FALTA CERTIDÃO DA CAIXA</t>
  </si>
  <si>
    <t>1/1NFS-e:124</t>
  </si>
  <si>
    <t>CLINICA LANDIM E NARVAEZ LTDA</t>
  </si>
  <si>
    <t>NFS-e:10</t>
  </si>
  <si>
    <t>JHFM SERVIÇOS EM SAÚDE LTDA</t>
  </si>
  <si>
    <t>1/1NFS-e:116</t>
  </si>
  <si>
    <t>JAMILLY MIRELLE DE ALMEIDA FERREIRA &amp; CIA LTDA</t>
  </si>
  <si>
    <t>1/1NFS-e:102</t>
  </si>
  <si>
    <t>PRIMEIROS PASSOS - SERV DE ASSIST PEDIATRICA LTDA</t>
  </si>
  <si>
    <t>FALTA RELATÓRIO / FALTA CERTIDÃO MUNICIPAL E FGTS</t>
  </si>
  <si>
    <t>1/1NFS-e:47</t>
  </si>
  <si>
    <t>CLINIMATREM SERVICOS MEDICOS LTDA</t>
  </si>
  <si>
    <t>1/1NFS-e:131</t>
  </si>
  <si>
    <t>ARE MEDICINA LTDA</t>
  </si>
  <si>
    <t>FALTA RELATÓRIO / CERTIDÃO FEDERAL COM PENDENCIA</t>
  </si>
  <si>
    <t>1/1NFS-e:138</t>
  </si>
  <si>
    <t>COUTO BEM SERVICOS MEDICOS LTDA - ME</t>
  </si>
  <si>
    <t>1/1NFS-e:267</t>
  </si>
  <si>
    <t>PEDIATRICE SERV MEDICOS E REAB FISISCA LTDA - ME</t>
  </si>
  <si>
    <t>1/1NFS-e:89</t>
  </si>
  <si>
    <t>CLINICA MEDICA DE DIAGNOSTICO E IMAGEM I LTDA</t>
  </si>
  <si>
    <t>1/1NFS-e:90</t>
  </si>
  <si>
    <t>1/1NFS-e:3453</t>
  </si>
  <si>
    <t>FORTAL MEDIC ASSISTENCIA MEDICA E CONSULTORIA S S</t>
  </si>
  <si>
    <t>1/1NFS-e:43</t>
  </si>
  <si>
    <t>S. &amp; E. SERVIÇOS MEDICOS E ASSISTENCIA PEDIATRICA</t>
  </si>
  <si>
    <t>1/1NFS-e:58</t>
  </si>
  <si>
    <t>ATIVIDADES MEDICAS MCS SAUDE LTDA</t>
  </si>
  <si>
    <t>FALTA RELATÓRIO / FALTA CERTIDÃO MUNICIPAL</t>
  </si>
  <si>
    <t>1/1NFS-e:668</t>
  </si>
  <si>
    <t>BRITO ASSESSORIA E SERVIÇOS MÉDICOS</t>
  </si>
  <si>
    <t>FALTA RELATÓRIO E CERTIDÃO TRABALHISTA</t>
  </si>
  <si>
    <t>1/1NFS-e:1272</t>
  </si>
  <si>
    <t>CLINICA DE OFTALMOLOGIA E ASSOC. DO CARIRI LTDA -</t>
  </si>
  <si>
    <t>1/1NFS-e:44</t>
  </si>
  <si>
    <t>CLINPED SERVICOS MEDICOS LTDA</t>
  </si>
  <si>
    <t>1/1NFS-e:14</t>
  </si>
  <si>
    <t>ERIKA LEOPOLDINA DA SILVA MACEDO CONSULTORIO EIREL</t>
  </si>
  <si>
    <t>SC SERVICOS MEDICOS LTDA</t>
  </si>
  <si>
    <t>1/1NFS-e:1357</t>
  </si>
  <si>
    <t>ORTOCLINICA CARIRI LTDA - ME</t>
  </si>
  <si>
    <t>25/11/2021</t>
  </si>
  <si>
    <t>1/1NFS-e:52</t>
  </si>
  <si>
    <t>CLINICA SAO GERALDO LTDA</t>
  </si>
  <si>
    <t>1/1NFS-e:757</t>
  </si>
  <si>
    <t>Serviço de Limpeza e Higienização</t>
  </si>
  <si>
    <t>LEITAO E PIRES SERVICOS MEDICOS LTDA</t>
  </si>
  <si>
    <t>26/11/2021</t>
  </si>
  <si>
    <t>1/1NFS-e:26</t>
  </si>
  <si>
    <t>ROMULO MOTA TEIXEIRA MENDES</t>
  </si>
  <si>
    <t>1/1NFS-e:69</t>
  </si>
  <si>
    <t>S &amp; R SAUDE SERVICOS MEDICOS LTDA</t>
  </si>
  <si>
    <t>1/1NFS-e:1090</t>
  </si>
  <si>
    <t>ARAUJO SILVA SERVICOS MEDICOS LTDA - ME</t>
  </si>
  <si>
    <t>17/12/2021</t>
  </si>
  <si>
    <t>NF 72422</t>
  </si>
  <si>
    <t>A VISTA.</t>
  </si>
  <si>
    <t>NF 72423</t>
  </si>
  <si>
    <t>07/12/2021</t>
  </si>
  <si>
    <t>NF 46694</t>
  </si>
  <si>
    <t>NF 72455</t>
  </si>
  <si>
    <t>Tar DOC/TED Eletrônico - Cobrança referente 02/12/2021</t>
  </si>
  <si>
    <t>01/11/2021</t>
  </si>
  <si>
    <t>FATURA 366</t>
  </si>
  <si>
    <t>03/12/2021</t>
  </si>
  <si>
    <t>10/09/2021</t>
  </si>
  <si>
    <t>01/08/2021</t>
  </si>
  <si>
    <t>FATURA 082021</t>
  </si>
  <si>
    <t>PISO FORT LOCAÇÕES E SERVIÇOS</t>
  </si>
  <si>
    <t>FALTA TODAS AS CERTIDÕES / PERIODO DE 21/08 A 31/08. 27.520.585/0001-27</t>
  </si>
  <si>
    <t>FATURA 092021</t>
  </si>
  <si>
    <t>FALTA TODAS AS CERTIDÕES</t>
  </si>
  <si>
    <t>27/10/2021</t>
  </si>
  <si>
    <t>27/09/2021</t>
  </si>
  <si>
    <t>1/1NF 26282</t>
  </si>
  <si>
    <t>MEDINOVE</t>
  </si>
  <si>
    <t>001</t>
  </si>
  <si>
    <t>20/10/2021</t>
  </si>
  <si>
    <t>1/1NFS-e:8083</t>
  </si>
  <si>
    <t>CENTRALLAB - CENTRAL DE ANALISES LABORATORIAIS LTD</t>
  </si>
  <si>
    <t>05/10/2021</t>
  </si>
  <si>
    <t>1/1Compra NFe 4221-1</t>
  </si>
  <si>
    <t>15/10/2021</t>
  </si>
  <si>
    <t>1/1NFS-e:417</t>
  </si>
  <si>
    <t>HSR MANUTENÇÃO CONSULTORIA ALUGUEL E LIMPEZA EIREL</t>
  </si>
  <si>
    <t>falta relatório / falta certidão fstg e estadual</t>
  </si>
  <si>
    <t>19/11/2021</t>
  </si>
  <si>
    <t>18/11/2021</t>
  </si>
  <si>
    <t>NF 12749</t>
  </si>
  <si>
    <t>PEDRO VICTOR F SILVA</t>
  </si>
  <si>
    <t>04/12/2021</t>
  </si>
  <si>
    <t>NF 45582</t>
  </si>
  <si>
    <t>NF 12877</t>
  </si>
  <si>
    <t>1/1NFS-e:308</t>
  </si>
  <si>
    <t>Tar DOC/TED Eletrônico - Cobrança referente 03/12/2021</t>
  </si>
  <si>
    <t>30/08/2021</t>
  </si>
  <si>
    <t>29/07/2021</t>
  </si>
  <si>
    <t>NF 61.498</t>
  </si>
  <si>
    <t>06/12/2021</t>
  </si>
  <si>
    <t>06/09/2021</t>
  </si>
  <si>
    <t>06/08/2021</t>
  </si>
  <si>
    <t>NF 61.729</t>
  </si>
  <si>
    <t>20/09/2021</t>
  </si>
  <si>
    <t>20/08/2021</t>
  </si>
  <si>
    <t>NF 62.209</t>
  </si>
  <si>
    <t>27/08/2021</t>
  </si>
  <si>
    <t>1/2NF 62.422</t>
  </si>
  <si>
    <t>26/10/2021</t>
  </si>
  <si>
    <t>2/2NF 62.422</t>
  </si>
  <si>
    <t>29/11/2021</t>
  </si>
  <si>
    <t>Folha Décimo Terceiro</t>
  </si>
  <si>
    <t>NF 142012</t>
  </si>
  <si>
    <t>ULTRAMEGA DISTRIBUIDORA HOSPITALAR LTDA</t>
  </si>
  <si>
    <t>NF 142013</t>
  </si>
  <si>
    <t>A VISTA, FALTA PROCESSO</t>
  </si>
  <si>
    <t>NF 4114</t>
  </si>
  <si>
    <t>BELIEVE FARMA COM. ME E MAT. H</t>
  </si>
  <si>
    <t>NF 4113</t>
  </si>
  <si>
    <t>NF 170208</t>
  </si>
  <si>
    <t>NF 170211</t>
  </si>
  <si>
    <t>AGUARDANDO NFS</t>
  </si>
  <si>
    <t>T S COMERCIAL DE MED E REPRESENTAÇÕES LTDA</t>
  </si>
  <si>
    <t>1/1NFS-e:11</t>
  </si>
  <si>
    <t>Tar DOC/TED Eletrônico - Cobrança referente 06/12/2021</t>
  </si>
  <si>
    <t>Devolução FGTS Comp 11.2021</t>
  </si>
  <si>
    <t>21/12/2021</t>
  </si>
  <si>
    <t>NF 72533</t>
  </si>
  <si>
    <t>NF 72768</t>
  </si>
  <si>
    <t>FOI DEVOLVIDO R$1128,28. DEVOLUÇÃO DE UMA MEDICAÇÃO ENVIADA COM A DOSAGEM ERRADA</t>
  </si>
  <si>
    <t>NF 72545</t>
  </si>
  <si>
    <t>NF 142204</t>
  </si>
  <si>
    <t>Devolução FGTS 13°</t>
  </si>
  <si>
    <t>10/12/2021</t>
  </si>
  <si>
    <t>Repasse Comp: 11/2021</t>
  </si>
  <si>
    <t>08/12/2021</t>
  </si>
  <si>
    <t>09/12/2021</t>
  </si>
  <si>
    <t>NF 11093</t>
  </si>
  <si>
    <t>JOSE ANACLETO SOBRINHO</t>
  </si>
  <si>
    <t>Tar Pag Salár Créd Conta - Cobrança referente 09/12/2021</t>
  </si>
  <si>
    <t>Tar Lib/Ant Float Pg Sal - Cobrança referente 09/12/2021</t>
  </si>
  <si>
    <t>Folha Comp: 11/2021</t>
  </si>
  <si>
    <t>20/12/2021</t>
  </si>
  <si>
    <t>Fundo Fixo Comp: 11.2021</t>
  </si>
  <si>
    <t>1/1Compra NFe 26284-1</t>
  </si>
  <si>
    <t>MEDIPRO COMERCIO DE PRODUTOS HOSPITALARES EIRELI - ME</t>
  </si>
  <si>
    <t>001 processo intranet</t>
  </si>
  <si>
    <t>15/12/2021</t>
  </si>
  <si>
    <t>1/1NFS-e:312</t>
  </si>
  <si>
    <t>PLANTÃO JULIANE COUTO</t>
  </si>
  <si>
    <t>16/12/2021</t>
  </si>
  <si>
    <t>1/1NFS-e:149</t>
  </si>
  <si>
    <t>NF 45664</t>
  </si>
  <si>
    <t>NF 12928</t>
  </si>
  <si>
    <t>1/1NFS-e:113</t>
  </si>
  <si>
    <t>1/1NFS-e:268</t>
  </si>
  <si>
    <t>1/1Compra de serviço Série:SN / NFS-e:269</t>
  </si>
  <si>
    <t>1/1NFS-e:3574</t>
  </si>
  <si>
    <t>1/1NFS-e:16</t>
  </si>
  <si>
    <t>1/1NFS-e:189</t>
  </si>
  <si>
    <t>1/1NFS-e:359</t>
  </si>
  <si>
    <t>1/1NFS-e:12</t>
  </si>
  <si>
    <t>1/1NFS-e:92</t>
  </si>
  <si>
    <t>1/1NFS-e:865</t>
  </si>
  <si>
    <t>1/1NFS-e:445</t>
  </si>
  <si>
    <t>1/1NFS-e:71</t>
  </si>
  <si>
    <t>1/1NFS-e:314</t>
  </si>
  <si>
    <t>1/1NFS-e:261</t>
  </si>
  <si>
    <t>1/1NFS-e:210</t>
  </si>
  <si>
    <t>1/1NFS-e:266</t>
  </si>
  <si>
    <t>1/1NFS-e:167</t>
  </si>
  <si>
    <t>1/1NFS-e:55</t>
  </si>
  <si>
    <t>1/1NFS-e:120</t>
  </si>
  <si>
    <t>1/1NFS-e:140</t>
  </si>
  <si>
    <t>1/1NFS-e:66</t>
  </si>
  <si>
    <t>1/1NFS-e:683</t>
  </si>
  <si>
    <t>1/1NFS-e:1342</t>
  </si>
  <si>
    <t>1/1NFS-e:95</t>
  </si>
  <si>
    <t>1/1NFS-e:96</t>
  </si>
  <si>
    <t>1/1NFS-e:56</t>
  </si>
  <si>
    <t>1/1NFS-e:121</t>
  </si>
  <si>
    <t>1/1NFS-e:446</t>
  </si>
  <si>
    <t>1/1NFS-e:178</t>
  </si>
  <si>
    <t>1/1NFS-e:73</t>
  </si>
  <si>
    <t>1/1NFS-e:1172</t>
  </si>
  <si>
    <t>Tar DOC/TED Eletrônico - Cobrança referente 10/12/2021</t>
  </si>
  <si>
    <t>13/12/2021</t>
  </si>
  <si>
    <t>1/1NFS-e:1397</t>
  </si>
  <si>
    <t>NFS 12</t>
  </si>
  <si>
    <t>NF 18515</t>
  </si>
  <si>
    <t>09/01/2022</t>
  </si>
  <si>
    <t>NF 4172</t>
  </si>
  <si>
    <t>TED Devolvida - DIVERGENCIA NA TITULARIDADE</t>
  </si>
  <si>
    <t>DOC DEVOLVIDO NF 105</t>
  </si>
  <si>
    <t>UP CARIRI</t>
  </si>
  <si>
    <t>1/1NFS-e:105</t>
  </si>
  <si>
    <t>12/12/2021</t>
  </si>
  <si>
    <t>1/1NFS-e:137</t>
  </si>
  <si>
    <t>1/1NFS-e:28</t>
  </si>
  <si>
    <t>14/12/2021</t>
  </si>
  <si>
    <t>NF 37030</t>
  </si>
  <si>
    <t>JA COMERCIO DE DESCARTAVEIS LTDA EPP</t>
  </si>
  <si>
    <t>NF 45696</t>
  </si>
  <si>
    <t>Tar DOC/TED Eletrônico - Cobrança referente 13/12/2021</t>
  </si>
  <si>
    <t>NFS 720</t>
  </si>
  <si>
    <t>FALTA CERTIDÃO FEDERAL E FGTS</t>
  </si>
  <si>
    <t>NFS 81</t>
  </si>
  <si>
    <t>GERMANO COUTINHO ALVES 05527954378</t>
  </si>
  <si>
    <t>FALTA CERTIDÃO ESTADUAL E FGTS</t>
  </si>
  <si>
    <t>11/11/2021</t>
  </si>
  <si>
    <t>1/1Compra NFe 4266-1</t>
  </si>
  <si>
    <t>10/11/2021</t>
  </si>
  <si>
    <t>NF 2657</t>
  </si>
  <si>
    <t>ULISSES E CORDEIRO DE SANTANA EPP</t>
  </si>
  <si>
    <t>NF 2656</t>
  </si>
  <si>
    <t>NF 2659</t>
  </si>
  <si>
    <t>NF 2660</t>
  </si>
  <si>
    <t>1/1NFS-e:53</t>
  </si>
  <si>
    <t>1/1NFS-e:126</t>
  </si>
  <si>
    <t>Tar DOC/TED Eletrônico - Cobrança referente 14/12/2021</t>
  </si>
  <si>
    <t>Receb. Devolução Ref NF 72535 Cancelada</t>
  </si>
  <si>
    <t>19/12/2021</t>
  </si>
  <si>
    <t>NF 46751</t>
  </si>
  <si>
    <t>JOSE NERGINO SOBREIRA</t>
  </si>
  <si>
    <t>NF 4199</t>
  </si>
  <si>
    <t>NF 4079</t>
  </si>
  <si>
    <t xml:space="preserve">OESTEFARMA COMERCIO DE MEDICAMENTOS LTDA </t>
  </si>
  <si>
    <t>CNPJ: 10.938.953/0005-82. A VISTA</t>
  </si>
  <si>
    <t>1/1NFS-e:1783</t>
  </si>
  <si>
    <t>NF 18533</t>
  </si>
  <si>
    <t>Tar DOC/TED Eletrônico - Cobrança referente 15/12/2021</t>
  </si>
  <si>
    <t>ERON FRIOS SERVIÇOS DE MANUT E REFRIG. LTDA</t>
  </si>
  <si>
    <t>05/12/2021</t>
  </si>
  <si>
    <t>JOAO PAULO BARBOSA DA SILVA</t>
  </si>
  <si>
    <t>013.616.773-09</t>
  </si>
  <si>
    <t>1/1NFS-e:83</t>
  </si>
  <si>
    <t>falta certidão: municipal, estadual e fgts</t>
  </si>
  <si>
    <t>Rescisão</t>
  </si>
  <si>
    <t>THIAGO ALEXANDRE DA FONSECA ALCANFO</t>
  </si>
  <si>
    <t>005.774.613-38</t>
  </si>
  <si>
    <t>FGTS RESCISÓRIO</t>
  </si>
  <si>
    <t xml:space="preserve">GUIA DE RECOLHIMENTO RESCISÓRIO DO FGTS </t>
  </si>
  <si>
    <t>THIAGO ALEXANDRE DA FONSECA ALCANFOR</t>
  </si>
  <si>
    <t>Tar DOC/TED Eletrônico - Cobrança referente 16/12/2021</t>
  </si>
  <si>
    <t>FATURA 388</t>
  </si>
  <si>
    <t>07/10/2021</t>
  </si>
  <si>
    <t>Comp: 09/2021</t>
  </si>
  <si>
    <t>CAGECE</t>
  </si>
  <si>
    <t>1/1NFS-e:432</t>
  </si>
  <si>
    <t>NF 37077</t>
  </si>
  <si>
    <t>NF 45740</t>
  </si>
  <si>
    <t>Tar DOC/TED Eletrônico - Cobrança referente 17/12/2021</t>
  </si>
  <si>
    <t>Imposto INSS Folha Comp: 11/2021</t>
  </si>
  <si>
    <t>01/11/2022</t>
  </si>
  <si>
    <t>Imposto IRRF Folha Comp: 11/2022</t>
  </si>
  <si>
    <t>Rateio Comp 11.2021</t>
  </si>
  <si>
    <t>Pagamento Imposto e Décimo</t>
  </si>
  <si>
    <t>pagamento tarifa bancária para liberação dos impostos</t>
  </si>
  <si>
    <t>09/11/2021</t>
  </si>
  <si>
    <t>IRRF retido sobre Compra NFS 8318 - CENTRALLAB</t>
  </si>
  <si>
    <t xml:space="preserve"> SECRETARIA DA RECEITA FEDERAL </t>
  </si>
  <si>
    <t>PIS/COFINS/CSLL retido sobre Compra NFS 8318 - CENTRALLAB</t>
  </si>
  <si>
    <t>IRRF retido sobre Compra NFS 181 - BIOMEDICI</t>
  </si>
  <si>
    <t>PIS/COFINS/CSLL retido sobre Compra NFS 181 - BIOMEDICI</t>
  </si>
  <si>
    <t>IRRF retido sobre Compra NFS 343 - CARIRI</t>
  </si>
  <si>
    <t>SECRETARIA DA RECEITA FEDERAL DO BRASIL</t>
  </si>
  <si>
    <t>PIS/COFINS/CSLL retido sobre Compra NFS 343 - CARIRI</t>
  </si>
  <si>
    <t>IRRF retido sobre Compra NFS 256 - NB SERVIÇO MÉDICO</t>
  </si>
  <si>
    <t>PIS/COFINS/CSLL retido sobre Compra NFS 256 - NB SERVIÇO MÉDICO</t>
  </si>
  <si>
    <t>IRRF retido sobre Compra NFS 207 - SILVER</t>
  </si>
  <si>
    <t>PIS/COFINS/CSLL retido sobre Compra NFS 207 - SILVER</t>
  </si>
  <si>
    <t>IRRF retido sobre Compra NFS 57 - CENTRAL MED</t>
  </si>
  <si>
    <t>PIS/COFINS/CSLL retido sobre Compra NFS 57 - CENTRAL MED</t>
  </si>
  <si>
    <t>IRRF retido sobre Compra NFS 301 - INTRA MED</t>
  </si>
  <si>
    <t>PIS/COFINS/CSLL retido sobre Compra NFS 301 -INTRA MED</t>
  </si>
  <si>
    <t>IRRF retido sobre Compra NFS 441 - CLINICA SAMMAN</t>
  </si>
  <si>
    <t>PIS/COFINS/CSLL retido sobre Compra NFS 441 - CLINICA SAMMAN</t>
  </si>
  <si>
    <t>IRRF retido sobre Compra NFS 251 - INTER</t>
  </si>
  <si>
    <t>PIS/COFINS/CSLL retido sobre Compra NFS 251 - INTER</t>
  </si>
  <si>
    <t>IRRF retido sobre Compra NFS 204 - SET</t>
  </si>
  <si>
    <t>PIS/COFINS/CSLL retido sobre Compra NFS 204 - SET</t>
  </si>
  <si>
    <t>IRRF retido sobre Compra NFS 91 - CASARÃO</t>
  </si>
  <si>
    <t>PIS/COFINS/CSLL retido sobre Compra NFS 91 - CASARAO</t>
  </si>
  <si>
    <t>IRRF retido sobre Compra NFS 143 - HEALTH</t>
  </si>
  <si>
    <t>PIS/COFINS/CSLL retido sobre Compra NFS 143 - HEALTH</t>
  </si>
  <si>
    <t>IRRF retido sobre Compra NFS 262 - ANGEL</t>
  </si>
  <si>
    <t>PIS/COFINS/CSLL retido sobre Compra NFS 262 - ANGEL</t>
  </si>
  <si>
    <t>Retenção - ISS Serviços Tomados</t>
  </si>
  <si>
    <t>ISS retido sobre Compra NFS 262 - ANGEL</t>
  </si>
  <si>
    <t>Prefeitura Municipal de Juazeiro do Norte</t>
  </si>
  <si>
    <t>IRRF retido sobre Compra NFS 115 - GOMES E SANTANA</t>
  </si>
  <si>
    <t>PIS/COFINS/CSLL retido sobre Compra NFS 115 - GOMES E SANTANA</t>
  </si>
  <si>
    <t>IRRF retido sobre Compra NFS 391 - LIRIO</t>
  </si>
  <si>
    <t>PIS/COFINS/CSLL retido sobre Compra NFS 391 - LIRIO</t>
  </si>
  <si>
    <t>IRRF retido sobre Compra NFS 160 - MED ASSISTENCIA</t>
  </si>
  <si>
    <t>PIS/COFINS/CSLL retido sobre Compra NFS 160 - MED ASSISTENCIA</t>
  </si>
  <si>
    <t>IRRF retido sobre Compra NFS 1709 LS ASSESSORIA MEDICA E CONSULTORIA LTDA</t>
  </si>
  <si>
    <t>PIS/COFINS/CSLL retido sobre Compra 1709 LS ASSESSORIA MEDICA E CONSULTORIA LTDA</t>
  </si>
  <si>
    <t>IRRF retido sobre Compra NFS 49 - CLINICA LUNA</t>
  </si>
  <si>
    <t>PIS/COFINS/CSLL retido sobre Compra NFS 49 - CLINICA LUNA</t>
  </si>
  <si>
    <t>IRRF retido sobre Compra NFS 124 - CLINICA LANDIM</t>
  </si>
  <si>
    <t>PIS/COFINS/CSLL retido sobre Compra NFS 124 - CLINICA LANDIM</t>
  </si>
  <si>
    <t>IRRF retido sobre Compra NFS 10 - JHFM</t>
  </si>
  <si>
    <t>PIS/COFINS/CSLL retido sobre Compra NFS 10 - JHFM</t>
  </si>
  <si>
    <t>IRRF retido sobre Compra NFS 102 - PRIMEIROS PASSOS</t>
  </si>
  <si>
    <t>PIS/COFINS/CSLL retido sobre Compra NFS 102 - PRIMEIROS PASSOS</t>
  </si>
  <si>
    <t>IRRF retido sobre Compra NFS 138 - COUTO</t>
  </si>
  <si>
    <t>PIS/COFINS/CSLL retido sobre Compra NFS 138 - COUTO BEM</t>
  </si>
  <si>
    <t>IRRF retido sobre Compra NFS 267 - PEDIATRICE</t>
  </si>
  <si>
    <t>PIS/COFINS/CSLL retido sobre Compra NFS 267 - PEDIATRICE</t>
  </si>
  <si>
    <t>IRRF retido sobre Compra NFS 89 CLINICA DIAGNOSTICO IMAGEM</t>
  </si>
  <si>
    <t>PIS/COFINS/CSLL retido sobre Compra NFS 89 CLINICA DIAGNOSTICO IMAGEM</t>
  </si>
  <si>
    <t>IRRF retido sobre Compra NFS 90 - CLINICA DIAGNOSTICA IMAGEM</t>
  </si>
  <si>
    <t>PIS/COFINS/CSLL retido sobre Compra NFS 90 - CLINICA DIAGNOSTICA IMAGEM</t>
  </si>
  <si>
    <t>IRRF retido sobre Compra NFS 3453 - FORTAL</t>
  </si>
  <si>
    <t>PIS/COFINS/CSLL retido sobre Compra NFS 3453 - FORTAL</t>
  </si>
  <si>
    <t>IRRF retido sobre Compra NFS 58 - ATIVIDADE MÉDICA</t>
  </si>
  <si>
    <t>PIS/COFINS/CSLL retido sobre Compra NFS 58 - ATIVIDADE MÉDICA</t>
  </si>
  <si>
    <t>IRRF retido sobre Compra NFS 668 - BRITO</t>
  </si>
  <si>
    <t>PIS/COFINS/CSLL retido sobre Compra NFS 668 - BRITO</t>
  </si>
  <si>
    <t>IRRF retido sobre Compra NFS 1357 - ORTOCLINICA</t>
  </si>
  <si>
    <t>PIS/COFINS/CSLL retido sobre Compra NFS 1357 ORTOCLINICA</t>
  </si>
  <si>
    <t>IRRF retido sobre Compra NFS 871 - WR</t>
  </si>
  <si>
    <t>PIS/COFINS/CSLL retido sobre Compra NFS 871 - WR</t>
  </si>
  <si>
    <t>IRRF retido sobre Compra NFS 769 - JH SAÚDE</t>
  </si>
  <si>
    <t>REFERENTE AO SERVIÇO DE PLANTÃO NO DIA 19.11.2021 - DE ANTONIO GILSON</t>
  </si>
  <si>
    <t>PIS/COFINS/CSLL retido sobre Compra NFS 769 - JH SAÚDE</t>
  </si>
  <si>
    <t>IRRF retido sobre Compra NFS 52 - CLINICA SÃO GERALDO</t>
  </si>
  <si>
    <t>hos</t>
  </si>
  <si>
    <t>PIS/COFINS/CSLL retido sobre Compra NFS 52 - CLINICA SÃO GERALDO</t>
  </si>
  <si>
    <t>IRRF retido sobre Compra NFS 757 - JH SAÚDE</t>
  </si>
  <si>
    <t>PIS/COFINS/CSLL retido sobre Compra NFS 757 - JH SAÚDE</t>
  </si>
  <si>
    <t>IRRF retido sobre Compra NFS 391 - LEITAO</t>
  </si>
  <si>
    <t>PIS/COFINS/CSLL retido sobre Compra NFS 391 - LEITAO</t>
  </si>
  <si>
    <t>IRRF retido sobre Compra NFS 1090 - ARAUJO</t>
  </si>
  <si>
    <t>PIS/COFINS/CSLL retido sobre Compra NFS 1090 - ARAUJO</t>
  </si>
  <si>
    <t>IRRF retido sobre Compra NFS 308 - INTRA MED</t>
  </si>
  <si>
    <t>PIS/COFINS/CSLL retido sobre Compra NFS 308 -INTRA MED</t>
  </si>
  <si>
    <t>IRRF retido sobre Compra nfs 787 - rm scan</t>
  </si>
  <si>
    <t>PIS/COFINS/CSLL retido sobre Compra nfs 787 - rm scan</t>
  </si>
  <si>
    <t>IRRF retido sobre Compra nfs 802 - rm scan</t>
  </si>
  <si>
    <t>04/11/2021</t>
  </si>
  <si>
    <t>PIS/COFINS/CSLL retido sobre Compra nfs 802 - rm scan</t>
  </si>
  <si>
    <t>13º Salário - 2ª Parcela</t>
  </si>
  <si>
    <t>INGRID NAYARA OLIVEIRA CAMARA</t>
  </si>
  <si>
    <t>061.179.673-22</t>
  </si>
  <si>
    <t>Folha Décimo Terceiro - Doc Devolvido</t>
  </si>
  <si>
    <t>FERNANDA GOMES DOS SANTOS</t>
  </si>
  <si>
    <t>003.616.223-09</t>
  </si>
  <si>
    <t>Imposto INSS Folha Décimo Terceiro</t>
  </si>
  <si>
    <t>Tar DOC/TED Eletrônico - Cobrança referente 20/12/2021</t>
  </si>
  <si>
    <t>Tar Lib/Ant Float Pg Sal - Cobrança referente 20/12/2021</t>
  </si>
  <si>
    <t>Tar Pag Salár Créd Conta - Cobrança referente 20/12/2021</t>
  </si>
  <si>
    <t>Doc Devolvido - Décimo Terceiro</t>
  </si>
  <si>
    <t>22/12/2021</t>
  </si>
  <si>
    <t>NF 171729</t>
  </si>
  <si>
    <t>NF 171738</t>
  </si>
  <si>
    <t>05/01/2022</t>
  </si>
  <si>
    <t>NF 73280</t>
  </si>
  <si>
    <t>NF 143369</t>
  </si>
  <si>
    <t>NF 4263</t>
  </si>
  <si>
    <t>06/01/2022</t>
  </si>
  <si>
    <t>NF 73290</t>
  </si>
  <si>
    <t>23/12/2021</t>
  </si>
  <si>
    <t>NF 45823</t>
  </si>
  <si>
    <t>NF 13030</t>
  </si>
  <si>
    <t>Tar DOC/TED Eletrônico - Cobrança referente 22/12/2021</t>
  </si>
  <si>
    <t>RX2 DISTRIBUIDORA DE MEDICAMENTOS E EQUIP HOSP. LTDA</t>
  </si>
  <si>
    <t>Acordo Entrada</t>
  </si>
  <si>
    <t>24/12/2021</t>
  </si>
  <si>
    <t>1/1NFS-e:11 - Doc Devolvido</t>
  </si>
  <si>
    <t>SHEKINAH TRANSPORTE AUTOMITIVO LTD</t>
  </si>
  <si>
    <t>Tar DOC/TED Eletrônico - Cobrança referente 24/12/2021</t>
  </si>
  <si>
    <t>Doc Devolvido - Shekinah</t>
  </si>
  <si>
    <t>14/11/2021</t>
  </si>
  <si>
    <t>NF 26658</t>
  </si>
  <si>
    <t>27/12/2021</t>
  </si>
  <si>
    <t>17/11/2021</t>
  </si>
  <si>
    <t>18/10/2021</t>
  </si>
  <si>
    <t>NF 26681</t>
  </si>
  <si>
    <t>1/1NFS-e:74</t>
  </si>
  <si>
    <t>1/1NFS-e:101</t>
  </si>
  <si>
    <t>S. B. CLINIC</t>
  </si>
  <si>
    <t>NFS 11</t>
  </si>
  <si>
    <t>11/01/2022</t>
  </si>
  <si>
    <t>NF 73500</t>
  </si>
  <si>
    <t>A VISTA</t>
  </si>
  <si>
    <t>Tar DOC/TED Eletrônico - Cobrança referente 27/12/2021</t>
  </si>
  <si>
    <t>NF 18590</t>
  </si>
  <si>
    <t xml:space="preserve">MARCHET DE SA BARRETO CALLOU </t>
  </si>
  <si>
    <t>28/12/2021</t>
  </si>
  <si>
    <t>A VISTA ( AGUARDANDO CNDS)</t>
  </si>
  <si>
    <t>Tar DOC/TED Eletrônico - Cobrança referente 28/12/2021</t>
  </si>
  <si>
    <t>29/12/2021</t>
  </si>
  <si>
    <t>NF 25854</t>
  </si>
  <si>
    <t>JR MELO DE LIMA EPP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</si>
  <si>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</si>
  <si>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</si>
  <si>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</si>
  <si>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</si>
  <si>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</si>
  <si>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</si>
  <si>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</si>
  <si>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</si>
  <si>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</si>
  <si>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</si>
  <si>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</si>
  <si>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</si>
  <si>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</si>
  <si>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</si>
  <si>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</si>
  <si>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</si>
  <si>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</si>
  <si>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</si>
  <si>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</si>
  <si>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</si>
  <si>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</si>
  <si>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</si>
  <si>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</si>
  <si>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</si>
  <si>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</si>
  <si>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</si>
  <si>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</si>
  <si>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</si>
  <si>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</si>
  <si>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</si>
  <si>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</si>
  <si>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</si>
  <si>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</si>
  <si>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</si>
  <si>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</si>
  <si>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</si>
  <si>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</si>
  <si>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</si>
  <si>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</si>
  <si>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</si>
  <si>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</si>
  <si>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</si>
  <si>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</si>
  <si>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</si>
  <si>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</si>
  <si>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</si>
  <si>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</si>
  <si>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</si>
  <si>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</si>
  <si>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</si>
  <si>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</si>
  <si>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</si>
  <si>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37.228.007/0001-75</t>
  </si>
  <si>
    <t>25.109.328/0001-71</t>
  </si>
  <si>
    <t>29.780.464/0001-40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</si>
  <si>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</si>
  <si>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</si>
  <si>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</si>
  <si>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</si>
  <si>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</si>
  <si>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</si>
  <si>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</si>
  <si>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</si>
  <si>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</si>
  <si>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</si>
  <si>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</si>
  <si>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</si>
  <si>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30.534.756/0001-81</t>
  </si>
  <si>
    <t xml:space="preserve">GOMES &amp; SANTANA LTDA </t>
  </si>
  <si>
    <t>29.720.910/0001-20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</si>
  <si>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</si>
  <si>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</si>
  <si>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</si>
  <si>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</si>
  <si>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</si>
  <si>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</si>
  <si>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</si>
  <si>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</si>
  <si>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</si>
  <si>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</si>
  <si>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</si>
  <si>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</si>
  <si>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</si>
  <si>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</si>
  <si>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</si>
  <si>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</si>
  <si>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</si>
  <si>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</si>
  <si>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</si>
  <si>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</si>
  <si>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</si>
  <si>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</si>
  <si>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</si>
  <si>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</si>
  <si>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</si>
  <si>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</si>
  <si>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</si>
  <si>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21.959.988/0001-90</t>
  </si>
  <si>
    <t>NNMED-DIST IMP E EXPORT DE MED LTDA EPP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</si>
  <si>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</si>
  <si>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</si>
  <si>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</si>
  <si>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</si>
  <si>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</si>
  <si>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</si>
  <si>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</si>
  <si>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</si>
  <si>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</si>
  <si>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</si>
  <si>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</si>
  <si>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</si>
  <si>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</si>
  <si>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</si>
  <si>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</si>
  <si>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</si>
  <si>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30.570.985/0001-51</t>
  </si>
  <si>
    <t>NNMED - IMPORT. E EXPORT. DE MEDICAMENTOS LTDA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</si>
  <si>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</si>
  <si>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</si>
  <si>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</si>
  <si>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</si>
  <si>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</si>
  <si>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</si>
  <si>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13.753.768/0001-88</t>
  </si>
  <si>
    <t>ATACADAO SETTA DE PAPEIS LTDA</t>
  </si>
  <si>
    <t>23.581.150/0001-31</t>
  </si>
  <si>
    <t>24.895.718/0001-51</t>
  </si>
  <si>
    <t>26.754.510/0001-48</t>
  </si>
  <si>
    <t>CALLMED COMERCIO DE MED E REP LTDA.</t>
  </si>
  <si>
    <t>05.106.105/0001-52</t>
  </si>
  <si>
    <t>GERSON ARRAIS PINTO FILHO</t>
  </si>
  <si>
    <t>001.821.613-74</t>
  </si>
  <si>
    <t>MAXXI DISTRIBUIDORA DE MEDICAMENTOS HOSPITALARES EIRELI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</si>
  <si>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</si>
  <si>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</si>
  <si>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</si>
  <si>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</si>
  <si>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</si>
  <si>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</si>
  <si>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</si>
  <si>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BRISANET SERVIÇO DE TELECOMUNICAÇÃO LTDA</t>
  </si>
  <si>
    <t>ANTONIO VANDEILTON MATIAS RO</t>
  </si>
  <si>
    <t>GLORIA BEATRIZ MACHADO DE GRAÇA</t>
  </si>
  <si>
    <t>023.416.524-33</t>
  </si>
  <si>
    <t>CLINITI CARIRI LTDA - ME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</si>
  <si>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</si>
  <si>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</si>
  <si>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</si>
  <si>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</si>
  <si>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</si>
  <si>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</si>
  <si>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</si>
  <si>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21.596.736/0001-44</t>
  </si>
  <si>
    <t>27.520.585/0001-27</t>
  </si>
  <si>
    <t>NATALIA DOS SANTOS</t>
  </si>
  <si>
    <t>069.731.893-18</t>
  </si>
  <si>
    <t>COLORTEL SISTEMAS ELETRONICOS S.A.</t>
  </si>
  <si>
    <t>06.328.947/0001-02</t>
  </si>
  <si>
    <t>MESSER GASES LTDA</t>
  </si>
  <si>
    <t>MATERIAL GRAFICO</t>
  </si>
  <si>
    <t>EXAMES LABORATORIAIS E DE IMAGEM</t>
  </si>
  <si>
    <t>Retenção - GPS 2631 - INSS</t>
  </si>
  <si>
    <t>Empréstimo</t>
  </si>
  <si>
    <t>03.45</t>
  </si>
  <si>
    <t>Receita Financeiro</t>
  </si>
  <si>
    <t>REEMBOLSO</t>
  </si>
  <si>
    <t>08. 27.520.585/0001-27</t>
  </si>
  <si>
    <t>10.938.953/0005-82</t>
  </si>
  <si>
    <t>PERÍODO DE REFERÊNCIA: DEZEMBRO/2021</t>
  </si>
  <si>
    <t>A - SALDO CONFORME EXTRATO BANCÁRIO EM 01/12/2021 a 31/12/2021</t>
  </si>
  <si>
    <t>CONTA CORRENTE 51.507-8</t>
  </si>
  <si>
    <t>23.598.759/0001-13</t>
  </si>
  <si>
    <t>30.941.696/0001-11</t>
  </si>
  <si>
    <t>32.903.969/0001-69</t>
  </si>
  <si>
    <t>08.563.493/0001-80</t>
  </si>
  <si>
    <t>MÊS: 12/2021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</si>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</sst>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Fill="1" applyBorder="1"/>
    <xf numFmtId="0" fontId="0" fillId="0" borderId="1" xfId="0" applyFill="1" applyBorder="1"/>
    <xf numFmtId="3" fontId="8" fillId="2" borderId="1" xfId="0" applyNumberFormat="1" applyFont="1" applyFill="1" applyBorder="1" applyAlignment="1">
      <alignment horizontal="center" vertical="center" wrapText="1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2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6">
      <c r="A4" s="179"/>
      <c r="B4" s="179"/>
      <c r="C4" s="180" t="s">
        <v>223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6">
      <c r="A5" s="179"/>
      <c r="B5" s="179"/>
      <c r="C5" s="180" t="s">
        <v>1308</v>
      </c>
      <c r="D5" s="180" t="s">
        <v>1214</v>
      </c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6">
      <c r="A6" s="179"/>
      <c r="B6" s="179"/>
      <c r="C6" s="180" t="s">
        <v>1931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6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9"/>
  <sheetViews>
    <sheetView tabSelected="1" topLeftCell="I1" workbookViewId="0">
      <selection activeCell="L369" sqref="L369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customWidth="1"/>
    <col min="4" max="4" width="19.88671875" style="2" customWidth="1"/>
    <col min="5" max="5" width="23.44140625" style="6" bestFit="1" customWidth="1"/>
    <col min="6" max="6" width="26.44140625" style="2" customWidth="1"/>
    <col min="7" max="7" width="39.44140625" style="9" customWidth="1"/>
    <col min="8" max="8" width="55" style="9" customWidth="1"/>
    <col min="9" max="9" width="28.109375" style="9" customWidth="1"/>
    <col min="10" max="10" width="60.109375" style="9" customWidth="1"/>
    <col min="11" max="11" width="19.88671875" style="2" bestFit="1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5" customHeight="1">
      <c r="D2" s="188" t="str">
        <f>INICIO!D5</f>
        <v>HOSPITAL SÃO LUCAS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5" customHeight="1">
      <c r="C3" s="11"/>
      <c r="D3" s="189" t="str">
        <f>INICIO!C6</f>
        <v>MÊS: 12/2021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2:26" s="16" customFormat="1" ht="13.95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1304</v>
      </c>
      <c r="H4" s="15" t="s">
        <v>1305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6"/>
    </row>
    <row r="5" spans="2:26" s="311" customFormat="1" ht="13.95" customHeight="1">
      <c r="B5" s="312">
        <v>553515000006103</v>
      </c>
      <c r="C5" s="313" t="s">
        <v>1306</v>
      </c>
      <c r="D5" s="314" t="str">
        <f>CAZUL!D2</f>
        <v>NF 65885</v>
      </c>
      <c r="E5" s="315" t="str">
        <f>CAZUL!N2</f>
        <v>01/12/2021</v>
      </c>
      <c r="F5" s="316" t="str">
        <f>INICIO!D$5</f>
        <v>HOSPITAL SÃO LUCAS</v>
      </c>
      <c r="G5" s="317" t="str">
        <f>VLOOKUP(H5,FORNECEDOR!$A$1:$B$897,2,FALSE)</f>
        <v>23.548.662/0001-04</v>
      </c>
      <c r="H5" s="318" t="str">
        <f>CAZUL!E2</f>
        <v>PRO VIDA Comércio de Produtos Médicos LTDA</v>
      </c>
      <c r="I5" s="319" t="str">
        <f>VLOOKUP(Z5,DESPESAS!A$1:D$988,2,FALSE)</f>
        <v>02.02</v>
      </c>
      <c r="J5" s="319" t="str">
        <f>VLOOKUP(Z5,DESPESAS!A$1:D$2034,3,FALSE)</f>
        <v>MATERIAIS DE CONSUMO</v>
      </c>
      <c r="K5" s="320">
        <f>CAZUL!F2</f>
        <v>0</v>
      </c>
      <c r="L5" s="321">
        <f>CAZUL!G2</f>
        <v>612</v>
      </c>
      <c r="M5" s="320">
        <f>CAZUL!H2</f>
        <v>446228.25</v>
      </c>
      <c r="N5" s="322" t="s">
        <v>1307</v>
      </c>
      <c r="O5" s="323"/>
      <c r="Z5" s="324" t="str">
        <f>CAZUL!C2</f>
        <v>MATERIAL HOSPITALAR</v>
      </c>
    </row>
    <row r="6" spans="2:26" ht="13.95" customHeight="1">
      <c r="B6" s="312">
        <v>550433000050785</v>
      </c>
      <c r="C6" s="313" t="s">
        <v>1306</v>
      </c>
      <c r="D6" s="314" t="str">
        <f>CAZUL!D3</f>
        <v>Repasse Comp: 09/2021</v>
      </c>
      <c r="E6" s="315" t="str">
        <f>CAZUL!N3</f>
        <v>02/12/2021</v>
      </c>
      <c r="F6" s="316" t="str">
        <f>INICIO!D$5</f>
        <v>HOSPITAL SÃO LUCAS</v>
      </c>
      <c r="G6" s="317" t="str">
        <f>VLOOKUP(H6,FORNECEDOR!$A$1:$B$897,2,FALSE)</f>
        <v>07.954.480/0003-30</v>
      </c>
      <c r="H6" s="318" t="str">
        <f>CAZUL!E3</f>
        <v xml:space="preserve">Governo de Estado do Ceará </v>
      </c>
      <c r="I6" s="319" t="str">
        <f>VLOOKUP(Z6,DESPESAS!A$1:D$988,2,FALSE)</f>
        <v>03.37</v>
      </c>
      <c r="J6" s="319" t="str">
        <f>VLOOKUP(Z6,DESPESAS!A$1:D$2034,3,FALSE)</f>
        <v>CONTRATO DE GESTÃO</v>
      </c>
      <c r="K6" s="320">
        <f>CAZUL!F3</f>
        <v>807448.47</v>
      </c>
      <c r="L6" s="321">
        <f>CAZUL!G3</f>
        <v>0</v>
      </c>
      <c r="M6" s="320">
        <f>CAZUL!H3</f>
        <v>1253676.72</v>
      </c>
      <c r="N6" s="322" t="s">
        <v>1307</v>
      </c>
      <c r="O6" s="323"/>
      <c r="Z6" s="324" t="str">
        <f>CAZUL!C3</f>
        <v>CONTRATO DE GESTÃO</v>
      </c>
    </row>
    <row r="7" spans="2:26" ht="13.95" customHeight="1">
      <c r="B7" s="314">
        <v>120203</v>
      </c>
      <c r="C7" s="313" t="s">
        <v>1306</v>
      </c>
      <c r="D7" s="314" t="str">
        <f>CAZUL!D4</f>
        <v>1/1NFSe:181</v>
      </c>
      <c r="E7" s="315" t="str">
        <f>CAZUL!N4</f>
        <v>02/12/2021</v>
      </c>
      <c r="F7" s="316" t="str">
        <f>INICIO!D$5</f>
        <v>HOSPITAL SÃO LUCAS</v>
      </c>
      <c r="G7" s="317" t="str">
        <f>VLOOKUP(H7,FORNECEDOR!$A$1:$B$897,2,FALSE)</f>
        <v>24.895.718/0001-51</v>
      </c>
      <c r="H7" s="318" t="str">
        <f>CAZUL!E4</f>
        <v>BIOMEDICI SAUDE INTEGRALIZADA LTDA - ME</v>
      </c>
      <c r="I7" s="319" t="str">
        <f>VLOOKUP(Z7,DESPESAS!A$1:D$988,2,FALSE)</f>
        <v>03.21</v>
      </c>
      <c r="J7" s="319" t="str">
        <f>VLOOKUP(Z7,DESPESAS!A$1:D$2034,3,FALSE)</f>
        <v>SERVIÇOS MÉDICOS</v>
      </c>
      <c r="K7" s="320">
        <f>CAZUL!F4</f>
        <v>0</v>
      </c>
      <c r="L7" s="321">
        <f>CAZUL!G4</f>
        <v>7492.56</v>
      </c>
      <c r="M7" s="320">
        <f>CAZUL!H4</f>
        <v>0</v>
      </c>
      <c r="N7" s="322" t="s">
        <v>1307</v>
      </c>
      <c r="O7" s="323"/>
      <c r="Z7" s="324" t="str">
        <f>CAZUL!C4</f>
        <v>Serviço Médico</v>
      </c>
    </row>
    <row r="8" spans="2:26" ht="13.95" customHeight="1">
      <c r="B8" s="312">
        <v>120205</v>
      </c>
      <c r="C8" s="313" t="s">
        <v>1306</v>
      </c>
      <c r="D8" s="314" t="str">
        <f>CAZUL!D5</f>
        <v>1/1NFS-e:343</v>
      </c>
      <c r="E8" s="315" t="str">
        <f>CAZUL!N5</f>
        <v>02/12/2021</v>
      </c>
      <c r="F8" s="316" t="str">
        <f>INICIO!D$5</f>
        <v>HOSPITAL SÃO LUCAS</v>
      </c>
      <c r="G8" s="317" t="str">
        <f>VLOOKUP(H8,FORNECEDOR!$A$1:$B$897,2,FALSE)</f>
        <v>23.729.769/0001-40</v>
      </c>
      <c r="H8" s="318" t="str">
        <f>CAZUL!E5</f>
        <v>CARIRI MEDIC SERVICOS MEDICOS LTDA</v>
      </c>
      <c r="I8" s="319" t="str">
        <f>VLOOKUP(Z8,DESPESAS!A$1:D$988,2,FALSE)</f>
        <v>03.21</v>
      </c>
      <c r="J8" s="319" t="str">
        <f>VLOOKUP(Z8,DESPESAS!A$1:D$2034,3,FALSE)</f>
        <v>SERVIÇOS MÉDICOS</v>
      </c>
      <c r="K8" s="320">
        <f>CAZUL!F5</f>
        <v>0</v>
      </c>
      <c r="L8" s="321">
        <f>CAZUL!G5</f>
        <v>40641.47</v>
      </c>
      <c r="M8" s="320">
        <f>CAZUL!H5</f>
        <v>0</v>
      </c>
      <c r="N8" s="322" t="s">
        <v>1307</v>
      </c>
      <c r="O8" s="323"/>
      <c r="Z8" s="324" t="str">
        <f>CAZUL!C5</f>
        <v>Serviço Médico</v>
      </c>
    </row>
    <row r="9" spans="2:26" ht="13.95" customHeight="1">
      <c r="B9" s="312">
        <v>120222</v>
      </c>
      <c r="C9" s="313" t="s">
        <v>1306</v>
      </c>
      <c r="D9" s="314" t="str">
        <f>CAZUL!D6</f>
        <v>1/1NFS-e:256</v>
      </c>
      <c r="E9" s="315" t="str">
        <f>CAZUL!N6</f>
        <v>02/12/2021</v>
      </c>
      <c r="F9" s="316" t="str">
        <f>INICIO!D$5</f>
        <v>HOSPITAL SÃO LUCAS</v>
      </c>
      <c r="G9" s="317" t="str">
        <f>VLOOKUP(H9,FORNECEDOR!$A$1:$B$897,2,FALSE)</f>
        <v>26.102.304/0001-53</v>
      </c>
      <c r="H9" s="318" t="str">
        <f>CAZUL!E6</f>
        <v>NB SERVICOS MEDICOS LTDA - ME</v>
      </c>
      <c r="I9" s="319" t="str">
        <f>VLOOKUP(Z9,DESPESAS!A$1:D$988,2,FALSE)</f>
        <v>03.21</v>
      </c>
      <c r="J9" s="319" t="str">
        <f>VLOOKUP(Z9,DESPESAS!A$1:D$2034,3,FALSE)</f>
        <v>SERVIÇOS MÉDICOS</v>
      </c>
      <c r="K9" s="320">
        <f>CAZUL!F6</f>
        <v>0</v>
      </c>
      <c r="L9" s="321">
        <f>CAZUL!G6</f>
        <v>9694.92</v>
      </c>
      <c r="M9" s="320">
        <f>CAZUL!H6</f>
        <v>0</v>
      </c>
      <c r="N9" s="322" t="s">
        <v>1307</v>
      </c>
      <c r="O9" s="323"/>
      <c r="Z9" s="324" t="str">
        <f>CAZUL!C6</f>
        <v>Serviço Médico</v>
      </c>
    </row>
    <row r="10" spans="2:26" ht="13.95" customHeight="1">
      <c r="B10" s="312">
        <v>120229</v>
      </c>
      <c r="C10" s="313" t="s">
        <v>1306</v>
      </c>
      <c r="D10" s="314" t="str">
        <f>CAZUL!D7</f>
        <v>1/1NFS-e:207</v>
      </c>
      <c r="E10" s="315" t="str">
        <f>CAZUL!N7</f>
        <v>02/12/2021</v>
      </c>
      <c r="F10" s="316" t="str">
        <f>INICIO!D$5</f>
        <v>HOSPITAL SÃO LUCAS</v>
      </c>
      <c r="G10" s="317" t="str">
        <f>VLOOKUP(H10,FORNECEDOR!$A$1:$B$897,2,FALSE)</f>
        <v>26.236.658/0001-90</v>
      </c>
      <c r="H10" s="318" t="str">
        <f>CAZUL!E7</f>
        <v>SILVER MED SERVICOS DE SAUDE LTDA</v>
      </c>
      <c r="I10" s="319" t="str">
        <f>VLOOKUP(Z10,DESPESAS!A$1:D$988,2,FALSE)</f>
        <v>03.21</v>
      </c>
      <c r="J10" s="319" t="str">
        <f>VLOOKUP(Z10,DESPESAS!A$1:D$2034,3,FALSE)</f>
        <v>SERVIÇOS MÉDICOS</v>
      </c>
      <c r="K10" s="320">
        <f>CAZUL!F7</f>
        <v>0</v>
      </c>
      <c r="L10" s="321">
        <f>CAZUL!G7</f>
        <v>8173.71</v>
      </c>
      <c r="M10" s="320">
        <f>CAZUL!H7</f>
        <v>0</v>
      </c>
      <c r="N10" s="322" t="s">
        <v>1307</v>
      </c>
      <c r="O10" s="323"/>
      <c r="Z10" s="324" t="str">
        <f>CAZUL!C7</f>
        <v>Serviço Médico</v>
      </c>
    </row>
    <row r="11" spans="2:26" ht="13.95" customHeight="1">
      <c r="B11" s="312">
        <v>120207</v>
      </c>
      <c r="C11" s="313" t="s">
        <v>1306</v>
      </c>
      <c r="D11" s="314" t="str">
        <f>CAZUL!D8</f>
        <v>1/1NFS-e:57</v>
      </c>
      <c r="E11" s="315" t="str">
        <f>CAZUL!N8</f>
        <v>02/12/2021</v>
      </c>
      <c r="F11" s="316" t="str">
        <f>INICIO!D$5</f>
        <v>HOSPITAL SÃO LUCAS</v>
      </c>
      <c r="G11" s="317" t="str">
        <f>VLOOKUP(H11,FORNECEDOR!$A$1:$B$897,2,FALSE)</f>
        <v>34.279.248/0001-55</v>
      </c>
      <c r="H11" s="318" t="str">
        <f>CAZUL!E8</f>
        <v>CENTRAL MED SERVICOS MEDICOS HOSPITALARES LTDA</v>
      </c>
      <c r="I11" s="319" t="str">
        <f>VLOOKUP(Z11,DESPESAS!A$1:D$988,2,FALSE)</f>
        <v>03.21</v>
      </c>
      <c r="J11" s="319" t="str">
        <f>VLOOKUP(Z11,DESPESAS!A$1:D$2034,3,FALSE)</f>
        <v>SERVIÇOS MÉDICOS</v>
      </c>
      <c r="K11" s="320">
        <f>CAZUL!F8</f>
        <v>0</v>
      </c>
      <c r="L11" s="321">
        <f>CAZUL!G8</f>
        <v>13395.78</v>
      </c>
      <c r="M11" s="320">
        <f>CAZUL!H8</f>
        <v>0</v>
      </c>
      <c r="N11" s="322" t="s">
        <v>1307</v>
      </c>
      <c r="O11" s="323"/>
      <c r="Z11" s="324" t="str">
        <f>CAZUL!C8</f>
        <v>Serviço Médico</v>
      </c>
    </row>
    <row r="12" spans="2:26" ht="13.95" customHeight="1">
      <c r="B12" s="312">
        <v>120220</v>
      </c>
      <c r="C12" s="313" t="s">
        <v>1306</v>
      </c>
      <c r="D12" s="314" t="str">
        <f>CAZUL!D9</f>
        <v>1/1NFS-e:301</v>
      </c>
      <c r="E12" s="315" t="str">
        <f>CAZUL!N9</f>
        <v>02/12/2021</v>
      </c>
      <c r="F12" s="316" t="str">
        <f>INICIO!D$5</f>
        <v>HOSPITAL SÃO LUCAS</v>
      </c>
      <c r="G12" s="317" t="str">
        <f>VLOOKUP(H12,FORNECEDOR!$A$1:$B$897,2,FALSE)</f>
        <v>27.389.713/0001-45</v>
      </c>
      <c r="H12" s="318" t="str">
        <f>CAZUL!E9</f>
        <v>INTRA MED SERVICOS DE SAUDE LTDA - ME</v>
      </c>
      <c r="I12" s="319" t="str">
        <f>VLOOKUP(Z12,DESPESAS!A$1:D$988,2,FALSE)</f>
        <v>03.21</v>
      </c>
      <c r="J12" s="319" t="str">
        <f>VLOOKUP(Z12,DESPESAS!A$1:D$2034,3,FALSE)</f>
        <v>SERVIÇOS MÉDICOS</v>
      </c>
      <c r="K12" s="320">
        <f>CAZUL!F9</f>
        <v>0</v>
      </c>
      <c r="L12" s="321">
        <f>CAZUL!G9</f>
        <v>6811.41</v>
      </c>
      <c r="M12" s="320">
        <f>CAZUL!H9</f>
        <v>0</v>
      </c>
      <c r="N12" s="322" t="s">
        <v>1307</v>
      </c>
      <c r="O12" s="323"/>
      <c r="Z12" s="324" t="str">
        <f>CAZUL!C9</f>
        <v>Serviço Médico</v>
      </c>
    </row>
    <row r="13" spans="2:26" ht="13.95" customHeight="1">
      <c r="B13" s="312">
        <v>120213</v>
      </c>
      <c r="C13" s="313" t="s">
        <v>1306</v>
      </c>
      <c r="D13" s="314" t="str">
        <f>CAZUL!D10</f>
        <v>1/1NFS-e:441</v>
      </c>
      <c r="E13" s="315" t="str">
        <f>CAZUL!N10</f>
        <v>02/12/2021</v>
      </c>
      <c r="F13" s="316" t="str">
        <f>INICIO!D$5</f>
        <v>HOSPITAL SÃO LUCAS</v>
      </c>
      <c r="G13" s="317" t="str">
        <f>VLOOKUP(H13,FORNECEDOR!$A$1:$B$897,2,FALSE)</f>
        <v>21.948.495/0001-55</v>
      </c>
      <c r="H13" s="318" t="str">
        <f>CAZUL!E10</f>
        <v>CLINICA MEDICA SAMAAN ESPECIALIZADA EM ORTOPEDIA E</v>
      </c>
      <c r="I13" s="319" t="str">
        <f>VLOOKUP(Z13,DESPESAS!A$1:D$988,2,FALSE)</f>
        <v>03.21</v>
      </c>
      <c r="J13" s="319" t="str">
        <f>VLOOKUP(Z13,DESPESAS!A$1:D$2034,3,FALSE)</f>
        <v>SERVIÇOS MÉDICOS</v>
      </c>
      <c r="K13" s="320">
        <f>CAZUL!F10</f>
        <v>0</v>
      </c>
      <c r="L13" s="321">
        <f>CAZUL!G10</f>
        <v>27926.82</v>
      </c>
      <c r="M13" s="320">
        <f>CAZUL!H10</f>
        <v>0</v>
      </c>
      <c r="N13" s="322" t="s">
        <v>1307</v>
      </c>
      <c r="O13" s="323"/>
      <c r="Z13" s="324" t="str">
        <f>CAZUL!C10</f>
        <v>Serviço Médico</v>
      </c>
    </row>
    <row r="14" spans="2:26" ht="13.95" customHeight="1">
      <c r="B14" s="312">
        <v>120219</v>
      </c>
      <c r="C14" s="313" t="s">
        <v>1306</v>
      </c>
      <c r="D14" s="314" t="str">
        <f>CAZUL!D11</f>
        <v>1/1NFS-e:251</v>
      </c>
      <c r="E14" s="315" t="str">
        <f>CAZUL!N11</f>
        <v>02/12/2021</v>
      </c>
      <c r="F14" s="316" t="str">
        <f>INICIO!D$5</f>
        <v>HOSPITAL SÃO LUCAS</v>
      </c>
      <c r="G14" s="317" t="str">
        <f>VLOOKUP(H14,FORNECEDOR!$A$1:$B$897,2,FALSE)</f>
        <v>27.397.335/0001-41</v>
      </c>
      <c r="H14" s="318" t="str">
        <f>CAZUL!E11</f>
        <v>INTER CLINIC SERVIÇOS DE SAÚDE LTDA ME</v>
      </c>
      <c r="I14" s="319" t="str">
        <f>VLOOKUP(Z14,DESPESAS!A$1:D$988,2,FALSE)</f>
        <v>03.21</v>
      </c>
      <c r="J14" s="319" t="str">
        <f>VLOOKUP(Z14,DESPESAS!A$1:D$2034,3,FALSE)</f>
        <v>SERVIÇOS MÉDICOS</v>
      </c>
      <c r="K14" s="320">
        <f>CAZUL!F11</f>
        <v>0</v>
      </c>
      <c r="L14" s="321">
        <f>CAZUL!G11</f>
        <v>11919.98</v>
      </c>
      <c r="M14" s="320">
        <f>CAZUL!H11</f>
        <v>0</v>
      </c>
      <c r="N14" s="322" t="s">
        <v>1307</v>
      </c>
      <c r="O14" s="323"/>
      <c r="Z14" s="324" t="str">
        <f>CAZUL!C11</f>
        <v>Serviço Médico</v>
      </c>
    </row>
    <row r="15" spans="2:26" ht="13.95" customHeight="1">
      <c r="B15" s="312">
        <v>120228</v>
      </c>
      <c r="C15" s="313" t="s">
        <v>1306</v>
      </c>
      <c r="D15" s="314" t="str">
        <f>CAZUL!D12</f>
        <v>1/1NFS-e:204</v>
      </c>
      <c r="E15" s="315" t="str">
        <f>CAZUL!N12</f>
        <v>02/12/2021</v>
      </c>
      <c r="F15" s="316" t="str">
        <f>INICIO!D$5</f>
        <v>HOSPITAL SÃO LUCAS</v>
      </c>
      <c r="G15" s="317" t="str">
        <f>VLOOKUP(H15,FORNECEDOR!$A$1:$B$897,2,FALSE)</f>
        <v>30.570.985/0001-51</v>
      </c>
      <c r="H15" s="318" t="str">
        <f>CAZUL!E12</f>
        <v>SET MEDIC SERVICOS MEDICOS HOSPITALARES LTDA</v>
      </c>
      <c r="I15" s="319" t="str">
        <f>VLOOKUP(Z15,DESPESAS!A$1:D$988,2,FALSE)</f>
        <v>03.21</v>
      </c>
      <c r="J15" s="319" t="str">
        <f>VLOOKUP(Z15,DESPESAS!A$1:D$2034,3,FALSE)</f>
        <v>SERVIÇOS MÉDICOS</v>
      </c>
      <c r="K15" s="320">
        <f>CAZUL!F12</f>
        <v>0</v>
      </c>
      <c r="L15" s="321">
        <f>CAZUL!G12</f>
        <v>2724.57</v>
      </c>
      <c r="M15" s="320">
        <f>CAZUL!H12</f>
        <v>0</v>
      </c>
      <c r="N15" s="322" t="s">
        <v>1307</v>
      </c>
      <c r="O15" s="323"/>
      <c r="Z15" s="324" t="str">
        <f>CAZUL!C12</f>
        <v>Serviço Médico</v>
      </c>
    </row>
    <row r="16" spans="2:26" ht="13.95" customHeight="1">
      <c r="B16" s="312">
        <v>120206</v>
      </c>
      <c r="C16" s="313" t="s">
        <v>1306</v>
      </c>
      <c r="D16" s="314" t="str">
        <f>CAZUL!D13</f>
        <v>1/1NFS-e:91</v>
      </c>
      <c r="E16" s="315" t="str">
        <f>CAZUL!N13</f>
        <v>02/12/2021</v>
      </c>
      <c r="F16" s="316" t="str">
        <f>INICIO!D$5</f>
        <v>HOSPITAL SÃO LUCAS</v>
      </c>
      <c r="G16" s="317" t="str">
        <f>VLOOKUP(H16,FORNECEDOR!$A$1:$B$897,2,FALSE)</f>
        <v>32.296.007/0001-99</v>
      </c>
      <c r="H16" s="318" t="str">
        <f>CAZUL!E13</f>
        <v>CASARAO SAUDE SERVICOS MEDICOS HOSPITALARES LTDA</v>
      </c>
      <c r="I16" s="319" t="str">
        <f>VLOOKUP(Z16,DESPESAS!A$1:D$988,2,FALSE)</f>
        <v>03.21</v>
      </c>
      <c r="J16" s="319" t="str">
        <f>VLOOKUP(Z16,DESPESAS!A$1:D$2034,3,FALSE)</f>
        <v>SERVIÇOS MÉDICOS</v>
      </c>
      <c r="K16" s="320">
        <f>CAZUL!F13</f>
        <v>0</v>
      </c>
      <c r="L16" s="321">
        <f>CAZUL!G13</f>
        <v>12601.13</v>
      </c>
      <c r="M16" s="320">
        <f>CAZUL!H13</f>
        <v>0</v>
      </c>
      <c r="N16" s="322" t="s">
        <v>1307</v>
      </c>
      <c r="O16" s="323"/>
      <c r="Z16" s="324" t="str">
        <f>CAZUL!C13</f>
        <v>Serviço Médico</v>
      </c>
    </row>
    <row r="17" spans="2:26" ht="13.95" customHeight="1">
      <c r="B17" s="312">
        <v>120230</v>
      </c>
      <c r="C17" s="313" t="s">
        <v>1306</v>
      </c>
      <c r="D17" s="314" t="str">
        <f>CAZUL!D14</f>
        <v>1/1NFS-e:143</v>
      </c>
      <c r="E17" s="315" t="str">
        <f>CAZUL!N14</f>
        <v>02/12/2021</v>
      </c>
      <c r="F17" s="316" t="str">
        <f>INICIO!D$5</f>
        <v>HOSPITAL SÃO LUCAS</v>
      </c>
      <c r="G17" s="317" t="str">
        <f>VLOOKUP(H17,FORNECEDOR!$A$1:$B$897,2,FALSE)</f>
        <v>28.960.273/0001-05</v>
      </c>
      <c r="H17" s="318" t="str">
        <f>CAZUL!E14</f>
        <v>HEALTH MEDICAL GROUP SERVICOS MEDICOS HOSPITALARES</v>
      </c>
      <c r="I17" s="319" t="str">
        <f>VLOOKUP(Z17,DESPESAS!A$1:D$988,2,FALSE)</f>
        <v>03.21</v>
      </c>
      <c r="J17" s="319" t="str">
        <f>VLOOKUP(Z17,DESPESAS!A$1:D$2034,3,FALSE)</f>
        <v>SERVIÇOS MÉDICOS</v>
      </c>
      <c r="K17" s="320">
        <f>CAZUL!F14</f>
        <v>0</v>
      </c>
      <c r="L17" s="321">
        <f>CAZUL!G14</f>
        <v>3405.71</v>
      </c>
      <c r="M17" s="320">
        <f>CAZUL!H14</f>
        <v>0</v>
      </c>
      <c r="N17" s="322" t="s">
        <v>1307</v>
      </c>
      <c r="O17" s="323"/>
      <c r="Z17" s="324" t="str">
        <f>CAZUL!C14</f>
        <v>Serviço Médico</v>
      </c>
    </row>
    <row r="18" spans="2:26" ht="13.95" customHeight="1">
      <c r="B18" s="312">
        <v>120201</v>
      </c>
      <c r="C18" s="313" t="s">
        <v>1306</v>
      </c>
      <c r="D18" s="314" t="str">
        <f>CAZUL!D15</f>
        <v>1/1NFS-e:262</v>
      </c>
      <c r="E18" s="315" t="str">
        <f>CAZUL!N15</f>
        <v>02/12/2021</v>
      </c>
      <c r="F18" s="316" t="str">
        <f>INICIO!D$5</f>
        <v>HOSPITAL SÃO LUCAS</v>
      </c>
      <c r="G18" s="317" t="str">
        <f>VLOOKUP(H18,FORNECEDOR!$A$1:$B$897,2,FALSE)</f>
        <v>29.127.117/0001-12</v>
      </c>
      <c r="H18" s="318" t="str">
        <f>CAZUL!E15</f>
        <v>ANGEL - SERVIÇOS MÉDICOS ESPECIALIZADOS LTDA</v>
      </c>
      <c r="I18" s="319" t="str">
        <f>VLOOKUP(Z18,DESPESAS!A$1:D$988,2,FALSE)</f>
        <v>03.21</v>
      </c>
      <c r="J18" s="319" t="str">
        <f>VLOOKUP(Z18,DESPESAS!A$1:D$2034,3,FALSE)</f>
        <v>SERVIÇOS MÉDICOS</v>
      </c>
      <c r="K18" s="320">
        <f>CAZUL!F15</f>
        <v>0</v>
      </c>
      <c r="L18" s="321">
        <f>CAZUL!G15</f>
        <v>5588.74</v>
      </c>
      <c r="M18" s="320">
        <f>CAZUL!H15</f>
        <v>0</v>
      </c>
      <c r="N18" s="322" t="s">
        <v>1307</v>
      </c>
      <c r="O18" s="323"/>
      <c r="Z18" s="324" t="str">
        <f>CAZUL!C15</f>
        <v>Serviço Médico</v>
      </c>
    </row>
    <row r="19" spans="2:26" ht="13.95" customHeight="1">
      <c r="B19" s="312">
        <v>551833000037509</v>
      </c>
      <c r="C19" s="313" t="s">
        <v>1306</v>
      </c>
      <c r="D19" s="314" t="str">
        <f>CAZUL!D16</f>
        <v>1/1NFS-e:115</v>
      </c>
      <c r="E19" s="315" t="str">
        <f>CAZUL!N16</f>
        <v>02/12/2021</v>
      </c>
      <c r="F19" s="316" t="str">
        <f>INICIO!D$5</f>
        <v>HOSPITAL SÃO LUCAS</v>
      </c>
      <c r="G19" s="317" t="str">
        <f>VLOOKUP(H19,FORNECEDOR!$A$1:$B$897,2,FALSE)</f>
        <v>29.720.910/0001-20</v>
      </c>
      <c r="H19" s="318" t="str">
        <f>CAZUL!E16</f>
        <v>GOMES &amp; SANTANA LTDA</v>
      </c>
      <c r="I19" s="319" t="str">
        <f>VLOOKUP(Z19,DESPESAS!A$1:D$988,2,FALSE)</f>
        <v>03.21</v>
      </c>
      <c r="J19" s="319" t="str">
        <f>VLOOKUP(Z19,DESPESAS!A$1:D$2034,3,FALSE)</f>
        <v>SERVIÇOS MÉDICOS</v>
      </c>
      <c r="K19" s="320">
        <f>CAZUL!F16</f>
        <v>0</v>
      </c>
      <c r="L19" s="321">
        <f>CAZUL!G16</f>
        <v>29232.37</v>
      </c>
      <c r="M19" s="320">
        <f>CAZUL!H16</f>
        <v>0</v>
      </c>
      <c r="N19" s="322" t="s">
        <v>1307</v>
      </c>
      <c r="O19" s="323"/>
      <c r="Z19" s="324" t="str">
        <f>CAZUL!C16</f>
        <v>Serviço Médico</v>
      </c>
    </row>
    <row r="20" spans="2:26" ht="13.95" customHeight="1">
      <c r="B20" s="312">
        <v>552967000022353</v>
      </c>
      <c r="C20" s="313" t="s">
        <v>1306</v>
      </c>
      <c r="D20" s="314" t="str">
        <f>CAZUL!D17</f>
        <v>1/1NFS-e:391</v>
      </c>
      <c r="E20" s="315" t="str">
        <f>CAZUL!N17</f>
        <v>02/12/2021</v>
      </c>
      <c r="F20" s="316" t="str">
        <f>INICIO!D$5</f>
        <v>HOSPITAL SÃO LUCAS</v>
      </c>
      <c r="G20" s="317" t="str">
        <f>VLOOKUP(H20,FORNECEDOR!$A$1:$B$897,2,FALSE)</f>
        <v>33.640.120/0001-02</v>
      </c>
      <c r="H20" s="318" t="str">
        <f>CAZUL!E17</f>
        <v>LIRIO - SERVIÇOS MÉDICOS LTDA</v>
      </c>
      <c r="I20" s="319" t="str">
        <f>VLOOKUP(Z20,DESPESAS!A$1:D$988,2,FALSE)</f>
        <v>03.21</v>
      </c>
      <c r="J20" s="319" t="str">
        <f>VLOOKUP(Z20,DESPESAS!A$1:D$2034,3,FALSE)</f>
        <v>SERVIÇOS MÉDICOS</v>
      </c>
      <c r="K20" s="320">
        <f>CAZUL!F17</f>
        <v>0</v>
      </c>
      <c r="L20" s="321">
        <f>CAZUL!G17</f>
        <v>9763.0400000000009</v>
      </c>
      <c r="M20" s="320">
        <f>CAZUL!H17</f>
        <v>0</v>
      </c>
      <c r="N20" s="322" t="s">
        <v>1307</v>
      </c>
      <c r="O20" s="323"/>
      <c r="Z20" s="324" t="str">
        <f>CAZUL!C17</f>
        <v>Serviço Médico</v>
      </c>
    </row>
    <row r="21" spans="2:26" ht="13.95" customHeight="1">
      <c r="B21" s="312">
        <v>120218</v>
      </c>
      <c r="C21" s="313" t="s">
        <v>1306</v>
      </c>
      <c r="D21" s="314" t="str">
        <f>CAZUL!D18</f>
        <v>1/1NFS-e:160</v>
      </c>
      <c r="E21" s="315" t="str">
        <f>CAZUL!N18</f>
        <v>02/12/2021</v>
      </c>
      <c r="F21" s="316" t="str">
        <f>INICIO!D$5</f>
        <v>HOSPITAL SÃO LUCAS</v>
      </c>
      <c r="G21" s="317" t="str">
        <f>VLOOKUP(H21,FORNECEDOR!$A$1:$B$897,2,FALSE)</f>
        <v>36.963.850/0001-32</v>
      </c>
      <c r="H21" s="318" t="str">
        <f>CAZUL!E18</f>
        <v>B1007 MED ASSISTENCIA E SERVICOS MEDICOS LTDA</v>
      </c>
      <c r="I21" s="319" t="str">
        <f>VLOOKUP(Z21,DESPESAS!A$1:D$988,2,FALSE)</f>
        <v>03.21</v>
      </c>
      <c r="J21" s="319" t="str">
        <f>VLOOKUP(Z21,DESPESAS!A$1:D$2034,3,FALSE)</f>
        <v>SERVIÇOS MÉDICOS</v>
      </c>
      <c r="K21" s="320">
        <f>CAZUL!F18</f>
        <v>0</v>
      </c>
      <c r="L21" s="321">
        <f>CAZUL!G18</f>
        <v>3405.71</v>
      </c>
      <c r="M21" s="320">
        <f>CAZUL!H18</f>
        <v>0</v>
      </c>
      <c r="N21" s="322" t="s">
        <v>1307</v>
      </c>
      <c r="O21" s="323"/>
      <c r="Z21" s="324" t="str">
        <f>CAZUL!C18</f>
        <v>Serviço Médico</v>
      </c>
    </row>
    <row r="22" spans="2:26" ht="13.95" customHeight="1">
      <c r="B22" s="312">
        <v>120221</v>
      </c>
      <c r="C22" s="313" t="s">
        <v>1306</v>
      </c>
      <c r="D22" s="314" t="str">
        <f>CAZUL!D19</f>
        <v>1/1Compra de serviço Série:SN / NFS-e:1709</v>
      </c>
      <c r="E22" s="315" t="str">
        <f>CAZUL!N19</f>
        <v>02/12/2021</v>
      </c>
      <c r="F22" s="316" t="str">
        <f>INICIO!D$5</f>
        <v>HOSPITAL SÃO LUCAS</v>
      </c>
      <c r="G22" s="317" t="str">
        <f>VLOOKUP(H22,FORNECEDOR!$A$1:$B$897,2,FALSE)</f>
        <v>32.301.379/0001-66</v>
      </c>
      <c r="H22" s="318" t="str">
        <f>CAZUL!E19</f>
        <v>LS ASSESSORIA MEDICA E CONSULTORIA LTDA</v>
      </c>
      <c r="I22" s="319" t="str">
        <f>VLOOKUP(Z22,DESPESAS!A$1:D$988,2,FALSE)</f>
        <v>03.21</v>
      </c>
      <c r="J22" s="319" t="str">
        <f>VLOOKUP(Z22,DESPESAS!A$1:D$2034,3,FALSE)</f>
        <v>SERVIÇOS MÉDICOS</v>
      </c>
      <c r="K22" s="320">
        <f>CAZUL!F19</f>
        <v>0</v>
      </c>
      <c r="L22" s="321">
        <f>CAZUL!G19</f>
        <v>4540.93</v>
      </c>
      <c r="M22" s="320">
        <f>CAZUL!H19</f>
        <v>0</v>
      </c>
      <c r="N22" s="322" t="s">
        <v>1307</v>
      </c>
      <c r="O22" s="323"/>
      <c r="Z22" s="324" t="str">
        <f>CAZUL!C19</f>
        <v>Serviço Médico</v>
      </c>
    </row>
    <row r="23" spans="2:26" ht="13.95" customHeight="1">
      <c r="B23" s="312">
        <v>120210</v>
      </c>
      <c r="C23" s="313" t="s">
        <v>1306</v>
      </c>
      <c r="D23" s="314" t="str">
        <f>CAZUL!D20</f>
        <v>1/1NFS-e:49</v>
      </c>
      <c r="E23" s="315" t="str">
        <f>CAZUL!N20</f>
        <v>02/12/2021</v>
      </c>
      <c r="F23" s="316" t="str">
        <f>INICIO!D$5</f>
        <v>HOSPITAL SÃO LUCAS</v>
      </c>
      <c r="G23" s="317" t="str">
        <f>VLOOKUP(H23,FORNECEDOR!$A$1:$B$897,2,FALSE)</f>
        <v>29.315.856/0001-38</v>
      </c>
      <c r="H23" s="318" t="str">
        <f>CAZUL!E20</f>
        <v>CLINICA LUNA SAUDE DA MULHER LTDA</v>
      </c>
      <c r="I23" s="319" t="str">
        <f>VLOOKUP(Z23,DESPESAS!A$1:D$988,2,FALSE)</f>
        <v>03.21</v>
      </c>
      <c r="J23" s="319" t="str">
        <f>VLOOKUP(Z23,DESPESAS!A$1:D$2034,3,FALSE)</f>
        <v>SERVIÇOS MÉDICOS</v>
      </c>
      <c r="K23" s="320">
        <f>CAZUL!F20</f>
        <v>0</v>
      </c>
      <c r="L23" s="321">
        <f>CAZUL!G20</f>
        <v>13963.41</v>
      </c>
      <c r="M23" s="320">
        <f>CAZUL!H20</f>
        <v>0</v>
      </c>
      <c r="N23" s="322" t="s">
        <v>1307</v>
      </c>
      <c r="O23" s="323"/>
      <c r="Z23" s="324" t="str">
        <f>CAZUL!C20</f>
        <v>Serviço Médico</v>
      </c>
    </row>
    <row r="24" spans="2:26" ht="13.95" customHeight="1">
      <c r="B24" s="312">
        <v>120209</v>
      </c>
      <c r="C24" s="313" t="s">
        <v>1306</v>
      </c>
      <c r="D24" s="314" t="str">
        <f>CAZUL!D21</f>
        <v>1/1NFS-e:124</v>
      </c>
      <c r="E24" s="315" t="str">
        <f>CAZUL!N21</f>
        <v>02/12/2021</v>
      </c>
      <c r="F24" s="316" t="str">
        <f>INICIO!D$5</f>
        <v>HOSPITAL SÃO LUCAS</v>
      </c>
      <c r="G24" s="317" t="str">
        <f>VLOOKUP(H24,FORNECEDOR!$A$1:$B$897,2,FALSE)</f>
        <v>29.780.464/0001-40</v>
      </c>
      <c r="H24" s="318" t="str">
        <f>CAZUL!E21</f>
        <v>CLINICA LANDIM E NARVAEZ LTDA</v>
      </c>
      <c r="I24" s="319" t="str">
        <f>VLOOKUP(Z24,DESPESAS!A$1:D$988,2,FALSE)</f>
        <v>03.21</v>
      </c>
      <c r="J24" s="319" t="str">
        <f>VLOOKUP(Z24,DESPESAS!A$1:D$2034,3,FALSE)</f>
        <v>SERVIÇOS MÉDICOS</v>
      </c>
      <c r="K24" s="320">
        <f>CAZUL!F21</f>
        <v>0</v>
      </c>
      <c r="L24" s="321">
        <f>CAZUL!G21</f>
        <v>4086.84</v>
      </c>
      <c r="M24" s="320">
        <f>CAZUL!H21</f>
        <v>0</v>
      </c>
      <c r="N24" s="322" t="s">
        <v>1307</v>
      </c>
      <c r="O24" s="323"/>
      <c r="Z24" s="324" t="str">
        <f>CAZUL!C21</f>
        <v>Serviço Médico</v>
      </c>
    </row>
    <row r="25" spans="2:26" ht="13.95" customHeight="1">
      <c r="B25" s="312">
        <v>550638000107540</v>
      </c>
      <c r="C25" s="313" t="s">
        <v>1306</v>
      </c>
      <c r="D25" s="314" t="str">
        <f>CAZUL!D22</f>
        <v>NFS-e:10</v>
      </c>
      <c r="E25" s="315" t="str">
        <f>CAZUL!N22</f>
        <v>02/12/2021</v>
      </c>
      <c r="F25" s="316" t="str">
        <f>INICIO!D$5</f>
        <v>HOSPITAL SÃO LUCAS</v>
      </c>
      <c r="G25" s="317" t="str">
        <f>VLOOKUP(H25,FORNECEDOR!$A$1:$B$897,2,FALSE)</f>
        <v>047.633.313-02</v>
      </c>
      <c r="H25" s="318" t="str">
        <f>CAZUL!E22</f>
        <v>JHFM SERVIÇOS EM SAÚDE LTDA</v>
      </c>
      <c r="I25" s="319" t="str">
        <f>VLOOKUP(Z25,DESPESAS!A$1:D$988,2,FALSE)</f>
        <v>03.21</v>
      </c>
      <c r="J25" s="319" t="str">
        <f>VLOOKUP(Z25,DESPESAS!A$1:D$2034,3,FALSE)</f>
        <v>SERVIÇOS MÉDICOS</v>
      </c>
      <c r="K25" s="320">
        <f>CAZUL!F22</f>
        <v>0</v>
      </c>
      <c r="L25" s="321">
        <f>CAZUL!G22</f>
        <v>93051.02</v>
      </c>
      <c r="M25" s="320">
        <f>CAZUL!H22</f>
        <v>0</v>
      </c>
      <c r="N25" s="322" t="s">
        <v>1307</v>
      </c>
      <c r="O25" s="323"/>
      <c r="Z25" s="324" t="str">
        <f>CAZUL!C22</f>
        <v>Serviço Médico</v>
      </c>
    </row>
    <row r="26" spans="2:26" ht="13.95" customHeight="1">
      <c r="B26" s="312">
        <v>551598000044630</v>
      </c>
      <c r="C26" s="313" t="s">
        <v>1306</v>
      </c>
      <c r="D26" s="314" t="str">
        <f>CAZUL!D23</f>
        <v>1/1NFS-e:116</v>
      </c>
      <c r="E26" s="315" t="str">
        <f>CAZUL!N23</f>
        <v>02/12/2021</v>
      </c>
      <c r="F26" s="316" t="str">
        <f>INICIO!D$5</f>
        <v>HOSPITAL SÃO LUCAS</v>
      </c>
      <c r="G26" s="317" t="str">
        <f>VLOOKUP(H26,FORNECEDOR!$A$1:$B$897,2,FALSE)</f>
        <v>30.534.756/0001-81</v>
      </c>
      <c r="H26" s="318" t="str">
        <f>CAZUL!E23</f>
        <v>JAMILLY MIRELLE DE ALMEIDA FERREIRA &amp; CIA LTDA</v>
      </c>
      <c r="I26" s="319" t="str">
        <f>VLOOKUP(Z26,DESPESAS!A$1:D$988,2,FALSE)</f>
        <v>03.21</v>
      </c>
      <c r="J26" s="319" t="str">
        <f>VLOOKUP(Z26,DESPESAS!A$1:D$2034,3,FALSE)</f>
        <v>SERVIÇOS MÉDICOS</v>
      </c>
      <c r="K26" s="320">
        <f>CAZUL!F23</f>
        <v>0</v>
      </c>
      <c r="L26" s="321">
        <f>CAZUL!G23</f>
        <v>3628.89</v>
      </c>
      <c r="M26" s="320">
        <f>CAZUL!H23</f>
        <v>0</v>
      </c>
      <c r="N26" s="322" t="s">
        <v>1307</v>
      </c>
      <c r="O26" s="323"/>
      <c r="Z26" s="324" t="str">
        <f>CAZUL!C23</f>
        <v>Serviço Médico</v>
      </c>
    </row>
    <row r="27" spans="2:26" ht="13.95" customHeight="1">
      <c r="B27" s="312">
        <v>120224</v>
      </c>
      <c r="C27" s="313" t="s">
        <v>1306</v>
      </c>
      <c r="D27" s="314" t="str">
        <f>CAZUL!D24</f>
        <v>1/1NFS-e:102</v>
      </c>
      <c r="E27" s="315" t="str">
        <f>CAZUL!N24</f>
        <v>02/12/2021</v>
      </c>
      <c r="F27" s="316" t="str">
        <f>INICIO!D$5</f>
        <v>HOSPITAL SÃO LUCAS</v>
      </c>
      <c r="G27" s="317" t="str">
        <f>VLOOKUP(H27,FORNECEDOR!$A$1:$B$897,2,FALSE)</f>
        <v xml:space="preserve"> 25.035.280/0001-02</v>
      </c>
      <c r="H27" s="318" t="str">
        <f>CAZUL!E24</f>
        <v>PRIMEIROS PASSOS - SERV DE ASSIST PEDIATRICA LTDA</v>
      </c>
      <c r="I27" s="319" t="str">
        <f>VLOOKUP(Z27,DESPESAS!A$1:D$988,2,FALSE)</f>
        <v>03.21</v>
      </c>
      <c r="J27" s="319" t="str">
        <f>VLOOKUP(Z27,DESPESAS!A$1:D$2034,3,FALSE)</f>
        <v>SERVIÇOS MÉDICOS</v>
      </c>
      <c r="K27" s="320">
        <f>CAZUL!F24</f>
        <v>0</v>
      </c>
      <c r="L27" s="321">
        <f>CAZUL!G24</f>
        <v>20604.54</v>
      </c>
      <c r="M27" s="320">
        <f>CAZUL!H24</f>
        <v>0</v>
      </c>
      <c r="N27" s="322" t="s">
        <v>1307</v>
      </c>
      <c r="O27" s="323"/>
      <c r="Z27" s="324" t="str">
        <f>CAZUL!C24</f>
        <v>Serviço Médico</v>
      </c>
    </row>
    <row r="28" spans="2:26" ht="13.95" customHeight="1">
      <c r="B28" s="312">
        <v>120214</v>
      </c>
      <c r="C28" s="313" t="s">
        <v>1306</v>
      </c>
      <c r="D28" s="314" t="str">
        <f>CAZUL!D25</f>
        <v>1/1NFS-e:47</v>
      </c>
      <c r="E28" s="315" t="str">
        <f>CAZUL!N25</f>
        <v>02/12/2021</v>
      </c>
      <c r="F28" s="316" t="str">
        <f>INICIO!D$5</f>
        <v>HOSPITAL SÃO LUCAS</v>
      </c>
      <c r="G28" s="317" t="str">
        <f>VLOOKUP(H28,FORNECEDOR!$A$1:$B$897,2,FALSE)</f>
        <v>41.862.714/0001-96</v>
      </c>
      <c r="H28" s="318" t="str">
        <f>CAZUL!E25</f>
        <v>CLINIMATREM SERVICOS MEDICOS LTDA</v>
      </c>
      <c r="I28" s="319" t="str">
        <f>VLOOKUP(Z28,DESPESAS!A$1:D$988,2,FALSE)</f>
        <v>03.21</v>
      </c>
      <c r="J28" s="319" t="str">
        <f>VLOOKUP(Z28,DESPESAS!A$1:D$2034,3,FALSE)</f>
        <v>SERVIÇOS MÉDICOS</v>
      </c>
      <c r="K28" s="320">
        <f>CAZUL!F25</f>
        <v>0</v>
      </c>
      <c r="L28" s="321">
        <f>CAZUL!G25</f>
        <v>6048.14</v>
      </c>
      <c r="M28" s="320">
        <f>CAZUL!H25</f>
        <v>0</v>
      </c>
      <c r="N28" s="322" t="s">
        <v>1307</v>
      </c>
      <c r="O28" s="323"/>
      <c r="Z28" s="324" t="str">
        <f>CAZUL!C25</f>
        <v>Serviço Médico</v>
      </c>
    </row>
    <row r="29" spans="2:26" ht="13.95" customHeight="1">
      <c r="B29" s="312">
        <v>558756000071475</v>
      </c>
      <c r="C29" s="313" t="s">
        <v>1306</v>
      </c>
      <c r="D29" s="314" t="str">
        <f>CAZUL!D26</f>
        <v>1/1NFS-e:131</v>
      </c>
      <c r="E29" s="315" t="str">
        <f>CAZUL!N26</f>
        <v>02/12/2021</v>
      </c>
      <c r="F29" s="316" t="str">
        <f>INICIO!D$5</f>
        <v>HOSPITAL SÃO LUCAS</v>
      </c>
      <c r="G29" s="317" t="str">
        <f>VLOOKUP(H29,FORNECEDOR!$A$1:$B$897,2,FALSE)</f>
        <v>29.309.175/0001-67</v>
      </c>
      <c r="H29" s="318" t="str">
        <f>CAZUL!E26</f>
        <v>ARE MEDICINA LTDA</v>
      </c>
      <c r="I29" s="319" t="str">
        <f>VLOOKUP(Z29,DESPESAS!A$1:D$988,2,FALSE)</f>
        <v>03.21</v>
      </c>
      <c r="J29" s="319" t="str">
        <f>VLOOKUP(Z29,DESPESAS!A$1:D$2034,3,FALSE)</f>
        <v>SERVIÇOS MÉDICOS</v>
      </c>
      <c r="K29" s="320">
        <f>CAZUL!F26</f>
        <v>0</v>
      </c>
      <c r="L29" s="321">
        <f>CAZUL!G26</f>
        <v>725.78</v>
      </c>
      <c r="M29" s="320">
        <f>CAZUL!H26</f>
        <v>0</v>
      </c>
      <c r="N29" s="322" t="s">
        <v>1307</v>
      </c>
      <c r="O29" s="323"/>
      <c r="Z29" s="324" t="str">
        <f>CAZUL!C26</f>
        <v>Serviço Médico</v>
      </c>
    </row>
    <row r="30" spans="2:26" ht="13.95" customHeight="1">
      <c r="B30" s="312">
        <v>551598000041043</v>
      </c>
      <c r="C30" s="313" t="s">
        <v>1306</v>
      </c>
      <c r="D30" s="314" t="str">
        <f>CAZUL!D27</f>
        <v>1/1NFS-e:138</v>
      </c>
      <c r="E30" s="315" t="str">
        <f>CAZUL!N27</f>
        <v>02/12/2021</v>
      </c>
      <c r="F30" s="316" t="str">
        <f>INICIO!D$5</f>
        <v>HOSPITAL SÃO LUCAS</v>
      </c>
      <c r="G30" s="317" t="str">
        <f>VLOOKUP(H30,FORNECEDOR!$A$1:$B$897,2,FALSE)</f>
        <v>25.208.022/0001-72</v>
      </c>
      <c r="H30" s="318" t="str">
        <f>CAZUL!E27</f>
        <v>COUTO BEM SERVICOS MEDICOS LTDA - ME</v>
      </c>
      <c r="I30" s="319" t="str">
        <f>VLOOKUP(Z30,DESPESAS!A$1:D$988,2,FALSE)</f>
        <v>03.21</v>
      </c>
      <c r="J30" s="319" t="str">
        <f>VLOOKUP(Z30,DESPESAS!A$1:D$2034,3,FALSE)</f>
        <v>SERVIÇOS MÉDICOS</v>
      </c>
      <c r="K30" s="320">
        <f>CAZUL!F27</f>
        <v>0</v>
      </c>
      <c r="L30" s="321">
        <f>CAZUL!G27</f>
        <v>21399.200000000001</v>
      </c>
      <c r="M30" s="320">
        <f>CAZUL!H27</f>
        <v>0</v>
      </c>
      <c r="N30" s="322" t="s">
        <v>1307</v>
      </c>
      <c r="O30" s="323"/>
      <c r="Z30" s="324" t="str">
        <f>CAZUL!C27</f>
        <v>Serviço Médico</v>
      </c>
    </row>
    <row r="31" spans="2:26" ht="13.95" customHeight="1">
      <c r="B31" s="312">
        <v>120223</v>
      </c>
      <c r="C31" s="313" t="s">
        <v>1306</v>
      </c>
      <c r="D31" s="314" t="str">
        <f>CAZUL!D28</f>
        <v>1/1NFS-e:267</v>
      </c>
      <c r="E31" s="315" t="str">
        <f>CAZUL!N28</f>
        <v>02/12/2021</v>
      </c>
      <c r="F31" s="316" t="str">
        <f>INICIO!D$5</f>
        <v>HOSPITAL SÃO LUCAS</v>
      </c>
      <c r="G31" s="317" t="str">
        <f>VLOOKUP(H31,FORNECEDOR!$A$1:$B$897,2,FALSE)</f>
        <v>25.109.328/0001-71</v>
      </c>
      <c r="H31" s="318" t="str">
        <f>CAZUL!E28</f>
        <v>PEDIATRICE SERV MEDICOS E REAB FISISCA LTDA - ME</v>
      </c>
      <c r="I31" s="319" t="str">
        <f>VLOOKUP(Z31,DESPESAS!A$1:D$988,2,FALSE)</f>
        <v>03.21</v>
      </c>
      <c r="J31" s="319" t="str">
        <f>VLOOKUP(Z31,DESPESAS!A$1:D$2034,3,FALSE)</f>
        <v>SERVIÇOS MÉDICOS</v>
      </c>
      <c r="K31" s="320">
        <f>CAZUL!F28</f>
        <v>0</v>
      </c>
      <c r="L31" s="321">
        <f>CAZUL!G28</f>
        <v>36724.910000000003</v>
      </c>
      <c r="M31" s="320">
        <f>CAZUL!H28</f>
        <v>0</v>
      </c>
      <c r="N31" s="322" t="s">
        <v>1307</v>
      </c>
      <c r="O31" s="323"/>
      <c r="Z31" s="324" t="str">
        <f>CAZUL!C28</f>
        <v>Serviço Médico</v>
      </c>
    </row>
    <row r="32" spans="2:26" ht="13.95" customHeight="1">
      <c r="B32" s="312">
        <v>120212</v>
      </c>
      <c r="C32" s="313" t="s">
        <v>1306</v>
      </c>
      <c r="D32" s="314" t="str">
        <f>CAZUL!D29</f>
        <v>1/1NFS-e:89</v>
      </c>
      <c r="E32" s="315" t="str">
        <f>CAZUL!N29</f>
        <v>02/12/2021</v>
      </c>
      <c r="F32" s="316" t="str">
        <f>INICIO!D$5</f>
        <v>HOSPITAL SÃO LUCAS</v>
      </c>
      <c r="G32" s="317" t="str">
        <f>VLOOKUP(H32,FORNECEDOR!$A$1:$B$897,2,FALSE)</f>
        <v>35.702.396/0001-01</v>
      </c>
      <c r="H32" s="318" t="str">
        <f>CAZUL!E29</f>
        <v>CLINICA MEDICA DE DIAGNOSTICO E IMAGEM I LTDA</v>
      </c>
      <c r="I32" s="319" t="str">
        <f>VLOOKUP(Z32,DESPESAS!A$1:D$988,2,FALSE)</f>
        <v>03.21</v>
      </c>
      <c r="J32" s="319" t="str">
        <f>VLOOKUP(Z32,DESPESAS!A$1:D$2034,3,FALSE)</f>
        <v>SERVIÇOS MÉDICOS</v>
      </c>
      <c r="K32" s="320">
        <f>CAZUL!F29</f>
        <v>0</v>
      </c>
      <c r="L32" s="321">
        <f>CAZUL!G29</f>
        <v>3337.6</v>
      </c>
      <c r="M32" s="320">
        <f>CAZUL!H29</f>
        <v>0</v>
      </c>
      <c r="N32" s="322" t="s">
        <v>1307</v>
      </c>
      <c r="O32" s="323"/>
      <c r="Z32" s="324" t="str">
        <f>CAZUL!C29</f>
        <v>Serviço Médico</v>
      </c>
    </row>
    <row r="33" spans="2:26" ht="13.95" customHeight="1">
      <c r="B33" s="312">
        <v>120211</v>
      </c>
      <c r="C33" s="313" t="s">
        <v>1306</v>
      </c>
      <c r="D33" s="314" t="str">
        <f>CAZUL!D30</f>
        <v>1/1NFS-e:90</v>
      </c>
      <c r="E33" s="315" t="str">
        <f>CAZUL!N30</f>
        <v>02/12/2021</v>
      </c>
      <c r="F33" s="316" t="str">
        <f>INICIO!D$5</f>
        <v>HOSPITAL SÃO LUCAS</v>
      </c>
      <c r="G33" s="317" t="str">
        <f>VLOOKUP(H33,FORNECEDOR!$A$1:$B$897,2,FALSE)</f>
        <v>35.702.396/0001-01</v>
      </c>
      <c r="H33" s="318" t="str">
        <f>CAZUL!E30</f>
        <v>CLINICA MEDICA DE DIAGNOSTICO E IMAGEM I LTDA</v>
      </c>
      <c r="I33" s="319" t="str">
        <f>VLOOKUP(Z33,DESPESAS!A$1:D$988,2,FALSE)</f>
        <v>03.21</v>
      </c>
      <c r="J33" s="319" t="str">
        <f>VLOOKUP(Z33,DESPESAS!A$1:D$2034,3,FALSE)</f>
        <v>SERVIÇOS MÉDICOS</v>
      </c>
      <c r="K33" s="320">
        <f>CAZUL!F30</f>
        <v>0</v>
      </c>
      <c r="L33" s="321">
        <f>CAZUL!G30</f>
        <v>4200.38</v>
      </c>
      <c r="M33" s="320">
        <f>CAZUL!H30</f>
        <v>0</v>
      </c>
      <c r="N33" s="322" t="s">
        <v>1307</v>
      </c>
      <c r="O33" s="323"/>
      <c r="Z33" s="324" t="str">
        <f>CAZUL!C30</f>
        <v>Serviço Médico</v>
      </c>
    </row>
    <row r="34" spans="2:26" ht="13.95" customHeight="1">
      <c r="B34" s="312">
        <v>120217</v>
      </c>
      <c r="C34" s="313" t="s">
        <v>1306</v>
      </c>
      <c r="D34" s="314" t="str">
        <f>CAZUL!D31</f>
        <v>1/1NFS-e:3453</v>
      </c>
      <c r="E34" s="315" t="str">
        <f>CAZUL!N31</f>
        <v>02/12/2021</v>
      </c>
      <c r="F34" s="316" t="str">
        <f>INICIO!D$5</f>
        <v>HOSPITAL SÃO LUCAS</v>
      </c>
      <c r="G34" s="317" t="str">
        <f>VLOOKUP(H34,FORNECEDOR!$A$1:$B$897,2,FALSE)</f>
        <v>21.959.988/0001-90</v>
      </c>
      <c r="H34" s="318" t="str">
        <f>CAZUL!E31</f>
        <v>FORTAL MEDIC ASSISTENCIA MEDICA E CONSULTORIA S S</v>
      </c>
      <c r="I34" s="319" t="str">
        <f>VLOOKUP(Z34,DESPESAS!A$1:D$988,2,FALSE)</f>
        <v>03.21</v>
      </c>
      <c r="J34" s="319" t="str">
        <f>VLOOKUP(Z34,DESPESAS!A$1:D$2034,3,FALSE)</f>
        <v>SERVIÇOS MÉDICOS</v>
      </c>
      <c r="K34" s="320">
        <f>CAZUL!F31</f>
        <v>0</v>
      </c>
      <c r="L34" s="321">
        <f>CAZUL!G31</f>
        <v>2270.4699999999998</v>
      </c>
      <c r="M34" s="320">
        <f>CAZUL!H31</f>
        <v>0</v>
      </c>
      <c r="N34" s="322" t="s">
        <v>1307</v>
      </c>
      <c r="O34" s="323"/>
      <c r="Z34" s="324" t="str">
        <f>CAZUL!C31</f>
        <v>Serviço Médico</v>
      </c>
    </row>
    <row r="35" spans="2:26" ht="13.95" customHeight="1">
      <c r="B35" s="312">
        <v>120226</v>
      </c>
      <c r="C35" s="313" t="s">
        <v>1306</v>
      </c>
      <c r="D35" s="314" t="str">
        <f>CAZUL!D32</f>
        <v>1/1NFS-e:43</v>
      </c>
      <c r="E35" s="315" t="str">
        <f>CAZUL!N32</f>
        <v>02/12/2021</v>
      </c>
      <c r="F35" s="316" t="str">
        <f>INICIO!D$5</f>
        <v>HOSPITAL SÃO LUCAS</v>
      </c>
      <c r="G35" s="317" t="str">
        <f>VLOOKUP(H35,FORNECEDOR!$A$1:$B$897,2,FALSE)</f>
        <v xml:space="preserve">40.000.626/0001-12 </v>
      </c>
      <c r="H35" s="318" t="str">
        <f>CAZUL!E32</f>
        <v>S. &amp; E. SERVIÇOS MEDICOS E ASSISTENCIA PEDIATRICA</v>
      </c>
      <c r="I35" s="319" t="str">
        <f>VLOOKUP(Z35,DESPESAS!A$1:D$988,2,FALSE)</f>
        <v>03.21</v>
      </c>
      <c r="J35" s="319" t="str">
        <f>VLOOKUP(Z35,DESPESAS!A$1:D$2034,3,FALSE)</f>
        <v>SERVIÇOS MÉDICOS</v>
      </c>
      <c r="K35" s="320">
        <f>CAZUL!F32</f>
        <v>0</v>
      </c>
      <c r="L35" s="321">
        <f>CAZUL!G32</f>
        <v>2419.2600000000002</v>
      </c>
      <c r="M35" s="320">
        <f>CAZUL!H32</f>
        <v>0</v>
      </c>
      <c r="N35" s="322" t="s">
        <v>1307</v>
      </c>
      <c r="O35" s="323"/>
      <c r="Z35" s="324" t="str">
        <f>CAZUL!C32</f>
        <v>Serviço Médico</v>
      </c>
    </row>
    <row r="36" spans="2:26" ht="13.95" customHeight="1">
      <c r="B36" s="312">
        <v>120202</v>
      </c>
      <c r="C36" s="313" t="s">
        <v>1306</v>
      </c>
      <c r="D36" s="314" t="str">
        <f>CAZUL!D33</f>
        <v>1/1NFS-e:58</v>
      </c>
      <c r="E36" s="315" t="str">
        <f>CAZUL!N33</f>
        <v>02/12/2021</v>
      </c>
      <c r="F36" s="316" t="str">
        <f>INICIO!D$5</f>
        <v>HOSPITAL SÃO LUCAS</v>
      </c>
      <c r="G36" s="317" t="str">
        <f>VLOOKUP(H36,FORNECEDOR!$A$1:$B$897,2,FALSE)</f>
        <v>37.228.007/0001-75</v>
      </c>
      <c r="H36" s="318" t="str">
        <f>CAZUL!E33</f>
        <v>ATIVIDADES MEDICAS MCS SAUDE LTDA</v>
      </c>
      <c r="I36" s="319" t="str">
        <f>VLOOKUP(Z36,DESPESAS!A$1:D$988,2,FALSE)</f>
        <v>03.21</v>
      </c>
      <c r="J36" s="319" t="str">
        <f>VLOOKUP(Z36,DESPESAS!A$1:D$2034,3,FALSE)</f>
        <v>SERVIÇOS MÉDICOS</v>
      </c>
      <c r="K36" s="320">
        <f>CAZUL!F33</f>
        <v>0</v>
      </c>
      <c r="L36" s="321">
        <f>CAZUL!G33</f>
        <v>12714.64</v>
      </c>
      <c r="M36" s="320">
        <f>CAZUL!H33</f>
        <v>0</v>
      </c>
      <c r="N36" s="322" t="s">
        <v>1307</v>
      </c>
      <c r="O36" s="323"/>
      <c r="Z36" s="324" t="str">
        <f>CAZUL!C33</f>
        <v>Serviço Médico</v>
      </c>
    </row>
    <row r="37" spans="2:26" ht="13.95" customHeight="1">
      <c r="B37" s="312">
        <v>120204</v>
      </c>
      <c r="C37" s="313" t="s">
        <v>1306</v>
      </c>
      <c r="D37" s="314" t="str">
        <f>CAZUL!D34</f>
        <v>1/1NFS-e:668</v>
      </c>
      <c r="E37" s="315" t="str">
        <f>CAZUL!N34</f>
        <v>02/12/2021</v>
      </c>
      <c r="F37" s="316" t="str">
        <f>INICIO!D$5</f>
        <v>HOSPITAL SÃO LUCAS</v>
      </c>
      <c r="G37" s="317" t="str">
        <f>VLOOKUP(H37,FORNECEDOR!$A$1:$B$897,2,FALSE)</f>
        <v>24.484.845/0001-68</v>
      </c>
      <c r="H37" s="318" t="str">
        <f>CAZUL!E34</f>
        <v>BRITO ASSESSORIA E SERVIÇOS MÉDICOS</v>
      </c>
      <c r="I37" s="319" t="str">
        <f>VLOOKUP(Z37,DESPESAS!A$1:D$988,2,FALSE)</f>
        <v>03.21</v>
      </c>
      <c r="J37" s="319" t="str">
        <f>VLOOKUP(Z37,DESPESAS!A$1:D$2034,3,FALSE)</f>
        <v>SERVIÇOS MÉDICOS</v>
      </c>
      <c r="K37" s="320">
        <f>CAZUL!F34</f>
        <v>0</v>
      </c>
      <c r="L37" s="321">
        <f>CAZUL!G34</f>
        <v>13055.22</v>
      </c>
      <c r="M37" s="320">
        <f>CAZUL!H34</f>
        <v>0</v>
      </c>
      <c r="N37" s="322" t="s">
        <v>1307</v>
      </c>
      <c r="O37" s="323"/>
      <c r="Z37" s="324" t="str">
        <f>CAZUL!C34</f>
        <v>Serviço Médico</v>
      </c>
    </row>
    <row r="38" spans="2:26" ht="13.95" customHeight="1">
      <c r="B38" s="312">
        <v>120208</v>
      </c>
      <c r="C38" s="313" t="s">
        <v>1306</v>
      </c>
      <c r="D38" s="314" t="str">
        <f>CAZUL!D35</f>
        <v>1/1NFS-e:1272</v>
      </c>
      <c r="E38" s="315" t="str">
        <f>CAZUL!N35</f>
        <v>02/12/2021</v>
      </c>
      <c r="F38" s="316" t="str">
        <f>INICIO!D$5</f>
        <v>HOSPITAL SÃO LUCAS</v>
      </c>
      <c r="G38" s="317" t="str">
        <f>VLOOKUP(H38,FORNECEDOR!$A$1:$B$897,2,FALSE)</f>
        <v>08.939.041/0001-50</v>
      </c>
      <c r="H38" s="318" t="str">
        <f>CAZUL!E35</f>
        <v>CLINICA DE OFTALMOLOGIA E ASSOC. DO CARIRI LTDA -</v>
      </c>
      <c r="I38" s="319" t="str">
        <f>VLOOKUP(Z38,DESPESAS!A$1:D$988,2,FALSE)</f>
        <v>03.21</v>
      </c>
      <c r="J38" s="319" t="str">
        <f>VLOOKUP(Z38,DESPESAS!A$1:D$2034,3,FALSE)</f>
        <v>SERVIÇOS MÉDICOS</v>
      </c>
      <c r="K38" s="320">
        <f>CAZUL!F35</f>
        <v>0</v>
      </c>
      <c r="L38" s="321">
        <f>CAZUL!G35</f>
        <v>2419.2600000000002</v>
      </c>
      <c r="M38" s="320">
        <f>CAZUL!H35</f>
        <v>0</v>
      </c>
      <c r="N38" s="322" t="s">
        <v>1307</v>
      </c>
      <c r="O38" s="323"/>
      <c r="Z38" s="324" t="str">
        <f>CAZUL!C35</f>
        <v>Serviço Médico</v>
      </c>
    </row>
    <row r="39" spans="2:26" ht="13.95" customHeight="1">
      <c r="B39" s="312">
        <v>120215</v>
      </c>
      <c r="C39" s="313" t="s">
        <v>1306</v>
      </c>
      <c r="D39" s="314" t="str">
        <f>CAZUL!D36</f>
        <v>1/1NFS-e:44</v>
      </c>
      <c r="E39" s="315" t="str">
        <f>CAZUL!N36</f>
        <v>02/12/2021</v>
      </c>
      <c r="F39" s="316" t="str">
        <f>INICIO!D$5</f>
        <v>HOSPITAL SÃO LUCAS</v>
      </c>
      <c r="G39" s="317" t="str">
        <f>VLOOKUP(H39,FORNECEDOR!$A$1:$B$897,2,FALSE)</f>
        <v>41.138.921/0001-00</v>
      </c>
      <c r="H39" s="318" t="str">
        <f>CAZUL!E36</f>
        <v>CLINPED SERVICOS MEDICOS LTDA</v>
      </c>
      <c r="I39" s="319" t="str">
        <f>VLOOKUP(Z39,DESPESAS!A$1:D$988,2,FALSE)</f>
        <v>03.21</v>
      </c>
      <c r="J39" s="319" t="str">
        <f>VLOOKUP(Z39,DESPESAS!A$1:D$2034,3,FALSE)</f>
        <v>SERVIÇOS MÉDICOS</v>
      </c>
      <c r="K39" s="320">
        <f>CAZUL!F36</f>
        <v>0</v>
      </c>
      <c r="L39" s="321">
        <f>CAZUL!G36</f>
        <v>4475.63</v>
      </c>
      <c r="M39" s="320">
        <f>CAZUL!H36</f>
        <v>0</v>
      </c>
      <c r="N39" s="322" t="s">
        <v>1307</v>
      </c>
      <c r="O39" s="323"/>
      <c r="Z39" s="324" t="str">
        <f>CAZUL!C36</f>
        <v>Serviço Médico</v>
      </c>
    </row>
    <row r="40" spans="2:26" ht="13.95" customHeight="1">
      <c r="B40" s="312">
        <v>120216</v>
      </c>
      <c r="C40" s="313" t="s">
        <v>1306</v>
      </c>
      <c r="D40" s="314" t="str">
        <f>CAZUL!D37</f>
        <v>1/1NFS-e:14</v>
      </c>
      <c r="E40" s="315" t="str">
        <f>CAZUL!N37</f>
        <v>02/12/2021</v>
      </c>
      <c r="F40" s="316" t="str">
        <f>INICIO!D$5</f>
        <v>HOSPITAL SÃO LUCAS</v>
      </c>
      <c r="G40" s="317" t="str">
        <f>VLOOKUP(H40,FORNECEDOR!$A$1:$B$897,2,FALSE)</f>
        <v>41.859.822/0001-00</v>
      </c>
      <c r="H40" s="318" t="str">
        <f>CAZUL!E37</f>
        <v>ERIKA LEOPOLDINA DA SILVA MACEDO CONSULTORIO EIREL</v>
      </c>
      <c r="I40" s="319" t="str">
        <f>VLOOKUP(Z40,DESPESAS!A$1:D$988,2,FALSE)</f>
        <v>03.21</v>
      </c>
      <c r="J40" s="319" t="str">
        <f>VLOOKUP(Z40,DESPESAS!A$1:D$2034,3,FALSE)</f>
        <v>SERVIÇOS MÉDICOS</v>
      </c>
      <c r="K40" s="320">
        <f>CAZUL!F37</f>
        <v>0</v>
      </c>
      <c r="L40" s="321">
        <f>CAZUL!G37</f>
        <v>14878.43</v>
      </c>
      <c r="M40" s="320">
        <f>CAZUL!H37</f>
        <v>0</v>
      </c>
      <c r="N40" s="322" t="s">
        <v>1307</v>
      </c>
      <c r="O40" s="323"/>
      <c r="Z40" s="324" t="str">
        <f>CAZUL!C37</f>
        <v>Serviço Médico</v>
      </c>
    </row>
    <row r="41" spans="2:26" ht="13.95" customHeight="1">
      <c r="B41" s="312">
        <v>120227</v>
      </c>
      <c r="C41" s="313" t="s">
        <v>1306</v>
      </c>
      <c r="D41" s="314" t="str">
        <f>CAZUL!D38</f>
        <v>1/1NFS-e:143</v>
      </c>
      <c r="E41" s="315" t="str">
        <f>CAZUL!N38</f>
        <v>02/12/2021</v>
      </c>
      <c r="F41" s="316" t="str">
        <f>INICIO!D$5</f>
        <v>HOSPITAL SÃO LUCAS</v>
      </c>
      <c r="G41" s="317" t="str">
        <f>VLOOKUP(H41,FORNECEDOR!$A$1:$B$897,2,FALSE)</f>
        <v>26.341.113/0001-44</v>
      </c>
      <c r="H41" s="318" t="str">
        <f>CAZUL!E38</f>
        <v>SC SERVICOS MEDICOS LTDA</v>
      </c>
      <c r="I41" s="319" t="str">
        <f>VLOOKUP(Z41,DESPESAS!A$1:D$988,2,FALSE)</f>
        <v>03.21</v>
      </c>
      <c r="J41" s="319" t="str">
        <f>VLOOKUP(Z41,DESPESAS!A$1:D$2034,3,FALSE)</f>
        <v>SERVIÇOS MÉDICOS</v>
      </c>
      <c r="K41" s="320">
        <f>CAZUL!F38</f>
        <v>0</v>
      </c>
      <c r="L41" s="321">
        <f>CAZUL!G38</f>
        <v>4838.51</v>
      </c>
      <c r="M41" s="320">
        <f>CAZUL!H38</f>
        <v>0</v>
      </c>
      <c r="N41" s="322" t="s">
        <v>1307</v>
      </c>
      <c r="O41" s="323"/>
      <c r="Z41" s="324" t="str">
        <f>CAZUL!C38</f>
        <v>Serviço Médico</v>
      </c>
    </row>
    <row r="42" spans="2:26" ht="13.95" customHeight="1">
      <c r="B42" s="312">
        <v>550640000029447</v>
      </c>
      <c r="C42" s="313" t="s">
        <v>1306</v>
      </c>
      <c r="D42" s="314" t="str">
        <f>CAZUL!D39</f>
        <v>1/1NFS-e:1357</v>
      </c>
      <c r="E42" s="315" t="str">
        <f>CAZUL!N39</f>
        <v>02/12/2021</v>
      </c>
      <c r="F42" s="316" t="str">
        <f>INICIO!D$5</f>
        <v>HOSPITAL SÃO LUCAS</v>
      </c>
      <c r="G42" s="317" t="str">
        <f>VLOOKUP(H42,FORNECEDOR!$A$1:$B$897,2,FALSE)</f>
        <v>21.815.044/0001-40</v>
      </c>
      <c r="H42" s="318" t="str">
        <f>CAZUL!E39</f>
        <v>ORTOCLINICA CARIRI LTDA - ME</v>
      </c>
      <c r="I42" s="319" t="str">
        <f>VLOOKUP(Z42,DESPESAS!A$1:D$988,2,FALSE)</f>
        <v>03.21</v>
      </c>
      <c r="J42" s="319" t="str">
        <f>VLOOKUP(Z42,DESPESAS!A$1:D$2034,3,FALSE)</f>
        <v>SERVIÇOS MÉDICOS</v>
      </c>
      <c r="K42" s="320">
        <f>CAZUL!F39</f>
        <v>0</v>
      </c>
      <c r="L42" s="321">
        <f>CAZUL!G39</f>
        <v>4540.93</v>
      </c>
      <c r="M42" s="320">
        <f>CAZUL!H39</f>
        <v>786974.80999999994</v>
      </c>
      <c r="N42" s="322" t="s">
        <v>1307</v>
      </c>
      <c r="O42" s="323"/>
      <c r="Z42" s="324" t="str">
        <f>CAZUL!C39</f>
        <v>Serviço Médico</v>
      </c>
    </row>
    <row r="43" spans="2:26" ht="13.95" customHeight="1">
      <c r="B43" s="312">
        <v>551598000048336</v>
      </c>
      <c r="C43" s="313" t="s">
        <v>1306</v>
      </c>
      <c r="D43" s="314" t="str">
        <f>CAZUL!D40</f>
        <v>1/1NFS-e:52</v>
      </c>
      <c r="E43" s="315" t="str">
        <f>CAZUL!N40</f>
        <v>02/12/2021</v>
      </c>
      <c r="F43" s="316" t="str">
        <f>INICIO!D$5</f>
        <v>HOSPITAL SÃO LUCAS</v>
      </c>
      <c r="G43" s="317" t="str">
        <f>VLOOKUP(H43,FORNECEDOR!$A$1:$B$897,2,FALSE)</f>
        <v>35.773.828/0001-67</v>
      </c>
      <c r="H43" s="318" t="str">
        <f>CAZUL!E40</f>
        <v>CLINICA SAO GERALDO LTDA</v>
      </c>
      <c r="I43" s="319" t="str">
        <f>VLOOKUP(Z43,DESPESAS!A$1:D$988,2,FALSE)</f>
        <v>03.21</v>
      </c>
      <c r="J43" s="319" t="str">
        <f>VLOOKUP(Z43,DESPESAS!A$1:D$2034,3,FALSE)</f>
        <v>SERVIÇOS MÉDICOS</v>
      </c>
      <c r="K43" s="320">
        <f>CAZUL!F40</f>
        <v>0</v>
      </c>
      <c r="L43" s="321">
        <f>CAZUL!G40</f>
        <v>6357.35</v>
      </c>
      <c r="M43" s="320">
        <f>CAZUL!H40</f>
        <v>0</v>
      </c>
      <c r="N43" s="322" t="s">
        <v>1307</v>
      </c>
      <c r="O43" s="323"/>
      <c r="Z43" s="324" t="str">
        <f>CAZUL!C40</f>
        <v>Serviço Médico</v>
      </c>
    </row>
    <row r="44" spans="2:26" ht="13.95" customHeight="1">
      <c r="B44" s="312">
        <v>550638000067549</v>
      </c>
      <c r="C44" s="313" t="s">
        <v>1306</v>
      </c>
      <c r="D44" s="314" t="str">
        <f>CAZUL!D41</f>
        <v>1/1NFS-e:757</v>
      </c>
      <c r="E44" s="315" t="str">
        <f>CAZUL!N41</f>
        <v>02/12/2021</v>
      </c>
      <c r="F44" s="316" t="str">
        <f>INICIO!D$5</f>
        <v>HOSPITAL SÃO LUCAS</v>
      </c>
      <c r="G44" s="317" t="str">
        <f>VLOOKUP(H44,FORNECEDOR!$A$1:$B$897,2,FALSE)</f>
        <v>13.273.901/0001-07</v>
      </c>
      <c r="H44" s="318" t="str">
        <f>CAZUL!E41</f>
        <v>JH SAÚDE LTDA-ME</v>
      </c>
      <c r="I44" s="319" t="str">
        <f>VLOOKUP(Z44,DESPESAS!A$1:D$988,2,FALSE)</f>
        <v>03.21</v>
      </c>
      <c r="J44" s="319" t="str">
        <f>VLOOKUP(Z44,DESPESAS!A$1:D$2034,3,FALSE)</f>
        <v>SERVIÇOS MÉDICOS</v>
      </c>
      <c r="K44" s="320">
        <f>CAZUL!F41</f>
        <v>0</v>
      </c>
      <c r="L44" s="321">
        <f>CAZUL!G41</f>
        <v>87186.17</v>
      </c>
      <c r="M44" s="320">
        <f>CAZUL!H41</f>
        <v>0</v>
      </c>
      <c r="N44" s="322" t="s">
        <v>1307</v>
      </c>
      <c r="O44" s="323"/>
      <c r="Z44" s="324" t="str">
        <f>CAZUL!C41</f>
        <v>Serviço Médico</v>
      </c>
    </row>
    <row r="45" spans="2:26" ht="13.95" customHeight="1">
      <c r="B45" s="312">
        <v>551024000029983</v>
      </c>
      <c r="C45" s="313" t="s">
        <v>1306</v>
      </c>
      <c r="D45" s="314" t="str">
        <f>CAZUL!D42</f>
        <v>1/1NFS-e:391</v>
      </c>
      <c r="E45" s="315" t="str">
        <f>CAZUL!N42</f>
        <v>02/12/2021</v>
      </c>
      <c r="F45" s="316" t="str">
        <f>INICIO!D$5</f>
        <v>HOSPITAL SÃO LUCAS</v>
      </c>
      <c r="G45" s="317" t="str">
        <f>VLOOKUP(H45,FORNECEDOR!$A$1:$B$897,2,FALSE)</f>
        <v>22.497.410/0001-22</v>
      </c>
      <c r="H45" s="318" t="str">
        <f>CAZUL!E42</f>
        <v>LEITAO E PIRES SERVICOS MEDICOS LTDA</v>
      </c>
      <c r="I45" s="319" t="str">
        <f>VLOOKUP(Z45,DESPESAS!A$1:D$988,2,FALSE)</f>
        <v>03.04</v>
      </c>
      <c r="J45" s="319" t="str">
        <f>VLOOKUP(Z45,DESPESAS!A$1:D$2034,3,FALSE)</f>
        <v>LIMPEZA</v>
      </c>
      <c r="K45" s="320">
        <f>CAZUL!F42</f>
        <v>0</v>
      </c>
      <c r="L45" s="321">
        <f>CAZUL!G42</f>
        <v>1362.27</v>
      </c>
      <c r="M45" s="320">
        <f>CAZUL!H42</f>
        <v>692069.0199999999</v>
      </c>
      <c r="N45" s="322" t="s">
        <v>1307</v>
      </c>
      <c r="O45" s="323"/>
      <c r="Z45" s="324" t="str">
        <f>CAZUL!C42</f>
        <v>Serviço de Limpeza e Higienização</v>
      </c>
    </row>
    <row r="46" spans="2:26" ht="13.95" customHeight="1">
      <c r="B46" s="312">
        <v>551024000036331</v>
      </c>
      <c r="C46" s="313" t="s">
        <v>1306</v>
      </c>
      <c r="D46" s="314" t="str">
        <f>CAZUL!D43</f>
        <v>1/1NFS-e:26</v>
      </c>
      <c r="E46" s="315" t="str">
        <f>CAZUL!N43</f>
        <v>02/12/2021</v>
      </c>
      <c r="F46" s="316" t="str">
        <f>INICIO!D$5</f>
        <v>HOSPITAL SÃO LUCAS</v>
      </c>
      <c r="G46" s="317" t="str">
        <f>VLOOKUP(H46,FORNECEDOR!$A$1:$B$897,2,FALSE)</f>
        <v>37.113.606/0001-43</v>
      </c>
      <c r="H46" s="318" t="str">
        <f>CAZUL!E43</f>
        <v>ROMULO MOTA TEIXEIRA MENDES</v>
      </c>
      <c r="I46" s="319" t="str">
        <f>VLOOKUP(Z46,DESPESAS!A$1:D$988,2,FALSE)</f>
        <v>03.21</v>
      </c>
      <c r="J46" s="319" t="str">
        <f>VLOOKUP(Z46,DESPESAS!A$1:D$2034,3,FALSE)</f>
        <v>SERVIÇOS MÉDICOS</v>
      </c>
      <c r="K46" s="320">
        <f>CAZUL!F43</f>
        <v>0</v>
      </c>
      <c r="L46" s="321">
        <f>CAZUL!G43</f>
        <v>6652.96</v>
      </c>
      <c r="M46" s="320">
        <f>CAZUL!H43</f>
        <v>0</v>
      </c>
      <c r="N46" s="322" t="s">
        <v>1307</v>
      </c>
      <c r="O46" s="323"/>
      <c r="Z46" s="324" t="str">
        <f>CAZUL!C43</f>
        <v>Serviço Médico</v>
      </c>
    </row>
    <row r="47" spans="2:26" ht="13.95" customHeight="1">
      <c r="B47" s="312">
        <v>120225</v>
      </c>
      <c r="C47" s="313" t="s">
        <v>1306</v>
      </c>
      <c r="D47" s="314" t="str">
        <f>CAZUL!D44</f>
        <v>1/1NFS-e:69</v>
      </c>
      <c r="E47" s="315" t="str">
        <f>CAZUL!N44</f>
        <v>02/12/2021</v>
      </c>
      <c r="F47" s="316" t="str">
        <f>INICIO!D$5</f>
        <v>HOSPITAL SÃO LUCAS</v>
      </c>
      <c r="G47" s="317" t="str">
        <f>VLOOKUP(H47,FORNECEDOR!$A$1:$B$897,2,FALSE)</f>
        <v>35.478.871/0001-08</v>
      </c>
      <c r="H47" s="318" t="str">
        <f>CAZUL!E44</f>
        <v>S &amp; R SAUDE SERVICOS MEDICOS LTDA</v>
      </c>
      <c r="I47" s="319" t="str">
        <f>VLOOKUP(Z47,DESPESAS!A$1:D$988,2,FALSE)</f>
        <v>03.21</v>
      </c>
      <c r="J47" s="319" t="str">
        <f>VLOOKUP(Z47,DESPESAS!A$1:D$2034,3,FALSE)</f>
        <v>SERVIÇOS MÉDICOS</v>
      </c>
      <c r="K47" s="320">
        <f>CAZUL!F44</f>
        <v>0</v>
      </c>
      <c r="L47" s="321">
        <f>CAZUL!G44</f>
        <v>13003.51</v>
      </c>
      <c r="M47" s="320">
        <f>CAZUL!H44</f>
        <v>0</v>
      </c>
      <c r="N47" s="322" t="s">
        <v>1307</v>
      </c>
      <c r="O47" s="323"/>
      <c r="Z47" s="324" t="str">
        <f>CAZUL!C44</f>
        <v>Serviço Médico</v>
      </c>
    </row>
    <row r="48" spans="2:26" ht="13.95" customHeight="1">
      <c r="B48" s="312">
        <v>552308000020489</v>
      </c>
      <c r="C48" s="313" t="s">
        <v>1306</v>
      </c>
      <c r="D48" s="314" t="str">
        <f>CAZUL!D45</f>
        <v>1/1NFS-e:1090</v>
      </c>
      <c r="E48" s="315" t="str">
        <f>CAZUL!N45</f>
        <v>02/12/2021</v>
      </c>
      <c r="F48" s="316" t="str">
        <f>INICIO!D$5</f>
        <v>HOSPITAL SÃO LUCAS</v>
      </c>
      <c r="G48" s="317" t="str">
        <f>VLOOKUP(H48,FORNECEDOR!$A$1:$B$897,2,FALSE)</f>
        <v>23.598.759/0001-13</v>
      </c>
      <c r="H48" s="318" t="str">
        <f>CAZUL!E45</f>
        <v>ARAUJO SILVA SERVICOS MEDICOS LTDA - ME</v>
      </c>
      <c r="I48" s="319" t="str">
        <f>VLOOKUP(Z48,DESPESAS!A$1:D$988,2,FALSE)</f>
        <v>03.21</v>
      </c>
      <c r="J48" s="319" t="str">
        <f>VLOOKUP(Z48,DESPESAS!A$1:D$2034,3,FALSE)</f>
        <v>SERVIÇOS MÉDICOS</v>
      </c>
      <c r="K48" s="320">
        <f>CAZUL!F45</f>
        <v>0</v>
      </c>
      <c r="L48" s="321">
        <f>CAZUL!G45</f>
        <v>4768</v>
      </c>
      <c r="M48" s="320">
        <f>CAZUL!H45</f>
        <v>667644.54999999993</v>
      </c>
      <c r="N48" s="322" t="s">
        <v>1307</v>
      </c>
      <c r="O48" s="323"/>
      <c r="Z48" s="324" t="str">
        <f>CAZUL!C45</f>
        <v>Serviço Médico</v>
      </c>
    </row>
    <row r="49" spans="2:26" ht="13.95" customHeight="1">
      <c r="B49" s="312">
        <v>550094000019740</v>
      </c>
      <c r="C49" s="313" t="s">
        <v>1306</v>
      </c>
      <c r="D49" s="314" t="str">
        <f>CAZUL!D46</f>
        <v>NF 72422</v>
      </c>
      <c r="E49" s="315" t="str">
        <f>CAZUL!N46</f>
        <v>02/12/2021</v>
      </c>
      <c r="F49" s="316" t="str">
        <f>INICIO!D$5</f>
        <v>HOSPITAL SÃO LUCAS</v>
      </c>
      <c r="G49" s="317" t="str">
        <f>VLOOKUP(H49,FORNECEDOR!$A$1:$B$897,2,FALSE)</f>
        <v>41.389.750/0001-84</v>
      </c>
      <c r="H49" s="318" t="str">
        <f>CAZUL!E46</f>
        <v>REDFARMA - J LAERCIO SOUZA VASCONCELOS</v>
      </c>
      <c r="I49" s="319" t="str">
        <f>VLOOKUP(Z49,DESPESAS!A$1:D$988,2,FALSE)</f>
        <v>02.02</v>
      </c>
      <c r="J49" s="319" t="str">
        <f>VLOOKUP(Z49,DESPESAS!A$1:D$2034,3,FALSE)</f>
        <v>MATERIAIS DE CONSUMO</v>
      </c>
      <c r="K49" s="320">
        <f>CAZUL!F46</f>
        <v>0</v>
      </c>
      <c r="L49" s="321">
        <f>CAZUL!G46</f>
        <v>539.16</v>
      </c>
      <c r="M49" s="320">
        <f>CAZUL!H46</f>
        <v>0</v>
      </c>
      <c r="N49" s="322" t="s">
        <v>1307</v>
      </c>
      <c r="O49" s="323"/>
      <c r="Z49" s="324" t="str">
        <f>CAZUL!C46</f>
        <v>MATERIAL HOSPITALAR</v>
      </c>
    </row>
    <row r="50" spans="2:26" ht="13.95" customHeight="1">
      <c r="B50" s="312">
        <v>550094000019740</v>
      </c>
      <c r="C50" s="313" t="s">
        <v>1306</v>
      </c>
      <c r="D50" s="314" t="str">
        <f>CAZUL!D47</f>
        <v>NF 72423</v>
      </c>
      <c r="E50" s="315" t="str">
        <f>CAZUL!N47</f>
        <v>02/12/2021</v>
      </c>
      <c r="F50" s="316" t="str">
        <f>INICIO!D$5</f>
        <v>HOSPITAL SÃO LUCAS</v>
      </c>
      <c r="G50" s="317" t="str">
        <f>VLOOKUP(H50,FORNECEDOR!$A$1:$B$897,2,FALSE)</f>
        <v>41.389.750/0001-84</v>
      </c>
      <c r="H50" s="318" t="str">
        <f>CAZUL!E47</f>
        <v>REDFARMA - J LAERCIO SOUZA VASCONCELOS</v>
      </c>
      <c r="I50" s="319" t="str">
        <f>VLOOKUP(Z50,DESPESAS!A$1:D$988,2,FALSE)</f>
        <v>02.01</v>
      </c>
      <c r="J50" s="319" t="str">
        <f>VLOOKUP(Z50,DESPESAS!A$1:D$2034,3,FALSE)</f>
        <v>MEDICAMENTOS</v>
      </c>
      <c r="K50" s="320">
        <f>CAZUL!F47</f>
        <v>0</v>
      </c>
      <c r="L50" s="321">
        <f>CAZUL!G47</f>
        <v>261.51</v>
      </c>
      <c r="M50" s="320">
        <f>CAZUL!H47</f>
        <v>666843.87999999989</v>
      </c>
      <c r="N50" s="322" t="s">
        <v>1307</v>
      </c>
      <c r="O50" s="323"/>
      <c r="Z50" s="324" t="str">
        <f>CAZUL!C47</f>
        <v>MEDICAMENTOS</v>
      </c>
    </row>
    <row r="51" spans="2:26" ht="13.95" customHeight="1">
      <c r="B51" s="312">
        <v>550094000026928</v>
      </c>
      <c r="C51" s="313" t="s">
        <v>1306</v>
      </c>
      <c r="D51" s="314" t="str">
        <f>CAZUL!D48</f>
        <v>NF 46694</v>
      </c>
      <c r="E51" s="315" t="str">
        <f>CAZUL!N48</f>
        <v>02/12/2021</v>
      </c>
      <c r="F51" s="316" t="str">
        <f>INICIO!D$5</f>
        <v>HOSPITAL SÃO LUCAS</v>
      </c>
      <c r="G51" s="317" t="str">
        <f>VLOOKUP(H51,FORNECEDOR!$A$1:$B$897,2,FALSE)</f>
        <v>63.478.895/0001-94</v>
      </c>
      <c r="H51" s="318" t="str">
        <f>CAZUL!E48</f>
        <v>P J S DISTRIBUIDORA</v>
      </c>
      <c r="I51" s="319" t="str">
        <f>VLOOKUP(Z51,DESPESAS!A$1:D$988,2,FALSE)</f>
        <v>02.02</v>
      </c>
      <c r="J51" s="319" t="str">
        <f>VLOOKUP(Z51,DESPESAS!A$1:D$2034,3,FALSE)</f>
        <v>MATERIAIS DE CONSUMO</v>
      </c>
      <c r="K51" s="320">
        <f>CAZUL!F48</f>
        <v>0</v>
      </c>
      <c r="L51" s="321">
        <f>CAZUL!G48</f>
        <v>220.5</v>
      </c>
      <c r="M51" s="320">
        <f>CAZUL!H48</f>
        <v>666623.37999999989</v>
      </c>
      <c r="N51" s="322" t="s">
        <v>1307</v>
      </c>
      <c r="O51" s="323"/>
      <c r="Z51" s="324" t="str">
        <f>CAZUL!C48</f>
        <v>MATERIAL HOSPITALAR</v>
      </c>
    </row>
    <row r="52" spans="2:26" ht="13.95" customHeight="1">
      <c r="B52" s="312">
        <v>550094000019740</v>
      </c>
      <c r="C52" s="313" t="s">
        <v>1306</v>
      </c>
      <c r="D52" s="314" t="str">
        <f>CAZUL!D49</f>
        <v>NF 72455</v>
      </c>
      <c r="E52" s="315" t="str">
        <f>CAZUL!N49</f>
        <v>02/12/2021</v>
      </c>
      <c r="F52" s="316" t="str">
        <f>INICIO!D$5</f>
        <v>HOSPITAL SÃO LUCAS</v>
      </c>
      <c r="G52" s="317" t="str">
        <f>VLOOKUP(H52,FORNECEDOR!$A$1:$B$897,2,FALSE)</f>
        <v>41.389.750/0001-84</v>
      </c>
      <c r="H52" s="318" t="str">
        <f>CAZUL!E49</f>
        <v>REDFARMA - J LAERCIO SOUZA VASCONCELOS</v>
      </c>
      <c r="I52" s="319" t="str">
        <f>VLOOKUP(Z52,DESPESAS!A$1:D$988,2,FALSE)</f>
        <v>02.02</v>
      </c>
      <c r="J52" s="319" t="str">
        <f>VLOOKUP(Z52,DESPESAS!A$1:D$2034,3,FALSE)</f>
        <v>MATERIAIS DE CONSUMO</v>
      </c>
      <c r="K52" s="320">
        <f>CAZUL!F49</f>
        <v>0</v>
      </c>
      <c r="L52" s="321">
        <f>CAZUL!G49</f>
        <v>561.16999999999996</v>
      </c>
      <c r="M52" s="320">
        <f>CAZUL!H49</f>
        <v>666062.20999999985</v>
      </c>
      <c r="N52" s="322" t="s">
        <v>1307</v>
      </c>
      <c r="O52" s="323"/>
      <c r="Z52" s="324" t="str">
        <f>CAZUL!C49</f>
        <v>MATERIAL HOSPITALAR</v>
      </c>
    </row>
    <row r="53" spans="2:26" ht="13.95" customHeight="1">
      <c r="B53" s="312">
        <v>863361200045937</v>
      </c>
      <c r="C53" s="313" t="s">
        <v>1306</v>
      </c>
      <c r="D53" s="314" t="str">
        <f>CAZUL!D50</f>
        <v>TARIFA BANCÁRIA</v>
      </c>
      <c r="E53" s="315" t="str">
        <f>CAZUL!N50</f>
        <v>02/12/2021</v>
      </c>
      <c r="F53" s="316" t="str">
        <f>INICIO!D$5</f>
        <v>HOSPITAL SÃO LUCAS</v>
      </c>
      <c r="G53" s="317" t="str">
        <f>VLOOKUP(H53,FORNECEDOR!$A$1:$B$897,2,FALSE)</f>
        <v>00.000.000/1409-53</v>
      </c>
      <c r="H53" s="318" t="str">
        <f>CAZUL!E50</f>
        <v>BANCO DO BRASIL</v>
      </c>
      <c r="I53" s="319" t="str">
        <f>VLOOKUP(Z53,DESPESAS!A$1:D$988,2,FALSE)</f>
        <v>04.07</v>
      </c>
      <c r="J53" s="319" t="str">
        <f>VLOOKUP(Z53,DESPESAS!A$1:D$2034,3,FALSE)</f>
        <v>TARIFAS BANCÁRIAS</v>
      </c>
      <c r="K53" s="320">
        <f>CAZUL!F50</f>
        <v>0</v>
      </c>
      <c r="L53" s="321">
        <f>CAZUL!G50</f>
        <v>10.45</v>
      </c>
      <c r="M53" s="320">
        <f>CAZUL!H50</f>
        <v>0</v>
      </c>
      <c r="N53" s="322" t="s">
        <v>1307</v>
      </c>
      <c r="O53" s="323"/>
      <c r="Z53" s="324" t="str">
        <f>CAZUL!C50</f>
        <v>TARIFAS BANCÁRIAS</v>
      </c>
    </row>
    <row r="54" spans="2:26" ht="13.95" customHeight="1">
      <c r="B54" s="312">
        <v>863361200045938</v>
      </c>
      <c r="C54" s="313" t="s">
        <v>1306</v>
      </c>
      <c r="D54" s="314" t="str">
        <f>CAZUL!D51</f>
        <v>TARIFA BANCÁRIA</v>
      </c>
      <c r="E54" s="315" t="str">
        <f>CAZUL!N51</f>
        <v>02/12/2021</v>
      </c>
      <c r="F54" s="316" t="str">
        <f>INICIO!D$5</f>
        <v>HOSPITAL SÃO LUCAS</v>
      </c>
      <c r="G54" s="317" t="str">
        <f>VLOOKUP(H54,FORNECEDOR!$A$1:$B$897,2,FALSE)</f>
        <v>00.000.000/1409-53</v>
      </c>
      <c r="H54" s="318" t="str">
        <f>CAZUL!E51</f>
        <v>BANCO DO BRASIL</v>
      </c>
      <c r="I54" s="319" t="str">
        <f>VLOOKUP(Z54,DESPESAS!A$1:D$988,2,FALSE)</f>
        <v>04.07</v>
      </c>
      <c r="J54" s="319" t="str">
        <f>VLOOKUP(Z54,DESPESAS!A$1:D$2034,3,FALSE)</f>
        <v>TARIFAS BANCÁRIAS</v>
      </c>
      <c r="K54" s="320">
        <f>CAZUL!F51</f>
        <v>0</v>
      </c>
      <c r="L54" s="321">
        <f>CAZUL!G51</f>
        <v>10.45</v>
      </c>
      <c r="M54" s="320">
        <f>CAZUL!H51</f>
        <v>0</v>
      </c>
      <c r="N54" s="322" t="s">
        <v>1307</v>
      </c>
      <c r="O54" s="323"/>
      <c r="Z54" s="324" t="str">
        <f>CAZUL!C51</f>
        <v>TARIFAS BANCÁRIAS</v>
      </c>
    </row>
    <row r="55" spans="2:26" ht="13.95" customHeight="1">
      <c r="B55" s="312">
        <v>863361200045939</v>
      </c>
      <c r="C55" s="313" t="s">
        <v>1306</v>
      </c>
      <c r="D55" s="314" t="str">
        <f>CAZUL!D52</f>
        <v>TARIFA BANCÁRIA</v>
      </c>
      <c r="E55" s="315" t="str">
        <f>CAZUL!N52</f>
        <v>02/12/2021</v>
      </c>
      <c r="F55" s="316" t="str">
        <f>INICIO!D$5</f>
        <v>HOSPITAL SÃO LUCAS</v>
      </c>
      <c r="G55" s="317" t="str">
        <f>VLOOKUP(H55,FORNECEDOR!$A$1:$B$897,2,FALSE)</f>
        <v>00.000.000/1409-53</v>
      </c>
      <c r="H55" s="318" t="str">
        <f>CAZUL!E52</f>
        <v>BANCO DO BRASIL</v>
      </c>
      <c r="I55" s="319" t="str">
        <f>VLOOKUP(Z55,DESPESAS!A$1:D$988,2,FALSE)</f>
        <v>04.07</v>
      </c>
      <c r="J55" s="319" t="str">
        <f>VLOOKUP(Z55,DESPESAS!A$1:D$2034,3,FALSE)</f>
        <v>TARIFAS BANCÁRIAS</v>
      </c>
      <c r="K55" s="320">
        <f>CAZUL!F52</f>
        <v>0</v>
      </c>
      <c r="L55" s="321">
        <f>CAZUL!G52</f>
        <v>10.45</v>
      </c>
      <c r="M55" s="320">
        <f>CAZUL!H52</f>
        <v>0</v>
      </c>
      <c r="N55" s="322" t="s">
        <v>1307</v>
      </c>
      <c r="O55" s="323"/>
      <c r="Z55" s="324" t="str">
        <f>CAZUL!C52</f>
        <v>TARIFAS BANCÁRIAS</v>
      </c>
    </row>
    <row r="56" spans="2:26" ht="13.95" customHeight="1">
      <c r="B56" s="312">
        <v>863361200045940</v>
      </c>
      <c r="C56" s="313" t="s">
        <v>1306</v>
      </c>
      <c r="D56" s="314" t="str">
        <f>CAZUL!D53</f>
        <v>TARIFA BANCÁRIA</v>
      </c>
      <c r="E56" s="315" t="str">
        <f>CAZUL!N53</f>
        <v>02/12/2021</v>
      </c>
      <c r="F56" s="316" t="str">
        <f>INICIO!D$5</f>
        <v>HOSPITAL SÃO LUCAS</v>
      </c>
      <c r="G56" s="317" t="str">
        <f>VLOOKUP(H56,FORNECEDOR!$A$1:$B$897,2,FALSE)</f>
        <v>00.000.000/1409-53</v>
      </c>
      <c r="H56" s="318" t="str">
        <f>CAZUL!E53</f>
        <v>BANCO DO BRASIL</v>
      </c>
      <c r="I56" s="319" t="str">
        <f>VLOOKUP(Z56,DESPESAS!A$1:D$988,2,FALSE)</f>
        <v>04.07</v>
      </c>
      <c r="J56" s="319" t="str">
        <f>VLOOKUP(Z56,DESPESAS!A$1:D$2034,3,FALSE)</f>
        <v>TARIFAS BANCÁRIAS</v>
      </c>
      <c r="K56" s="320">
        <f>CAZUL!F53</f>
        <v>0</v>
      </c>
      <c r="L56" s="321">
        <f>CAZUL!G53</f>
        <v>10.45</v>
      </c>
      <c r="M56" s="320">
        <f>CAZUL!H53</f>
        <v>0</v>
      </c>
      <c r="N56" s="322" t="s">
        <v>1307</v>
      </c>
      <c r="O56" s="323"/>
      <c r="Z56" s="324" t="str">
        <f>CAZUL!C53</f>
        <v>TARIFAS BANCÁRIAS</v>
      </c>
    </row>
    <row r="57" spans="2:26" ht="13.95" customHeight="1">
      <c r="B57" s="312">
        <v>863361200045941</v>
      </c>
      <c r="C57" s="313" t="s">
        <v>1306</v>
      </c>
      <c r="D57" s="314" t="str">
        <f>CAZUL!D54</f>
        <v>TARIFA BANCÁRIA</v>
      </c>
      <c r="E57" s="315" t="str">
        <f>CAZUL!N54</f>
        <v>02/12/2021</v>
      </c>
      <c r="F57" s="316" t="str">
        <f>INICIO!D$5</f>
        <v>HOSPITAL SÃO LUCAS</v>
      </c>
      <c r="G57" s="317" t="str">
        <f>VLOOKUP(H57,FORNECEDOR!$A$1:$B$897,2,FALSE)</f>
        <v>00.000.000/1409-53</v>
      </c>
      <c r="H57" s="318" t="str">
        <f>CAZUL!E54</f>
        <v>BANCO DO BRASIL</v>
      </c>
      <c r="I57" s="319" t="str">
        <f>VLOOKUP(Z57,DESPESAS!A$1:D$988,2,FALSE)</f>
        <v>04.07</v>
      </c>
      <c r="J57" s="319" t="str">
        <f>VLOOKUP(Z57,DESPESAS!A$1:D$2034,3,FALSE)</f>
        <v>TARIFAS BANCÁRIAS</v>
      </c>
      <c r="K57" s="320">
        <f>CAZUL!F54</f>
        <v>0</v>
      </c>
      <c r="L57" s="321">
        <f>CAZUL!G54</f>
        <v>10.45</v>
      </c>
      <c r="M57" s="320">
        <f>CAZUL!H54</f>
        <v>0</v>
      </c>
      <c r="N57" s="322" t="s">
        <v>1307</v>
      </c>
      <c r="O57" s="323"/>
      <c r="Z57" s="324" t="str">
        <f>CAZUL!C54</f>
        <v>TARIFAS BANCÁRIAS</v>
      </c>
    </row>
    <row r="58" spans="2:26" ht="13.95" customHeight="1">
      <c r="B58" s="312">
        <v>863361200045942</v>
      </c>
      <c r="C58" s="313" t="s">
        <v>1306</v>
      </c>
      <c r="D58" s="314" t="str">
        <f>CAZUL!D55</f>
        <v>TARIFA BANCÁRIA</v>
      </c>
      <c r="E58" s="315" t="str">
        <f>CAZUL!N55</f>
        <v>02/12/2021</v>
      </c>
      <c r="F58" s="316" t="str">
        <f>INICIO!D$5</f>
        <v>HOSPITAL SÃO LUCAS</v>
      </c>
      <c r="G58" s="317" t="str">
        <f>VLOOKUP(H58,FORNECEDOR!$A$1:$B$897,2,FALSE)</f>
        <v>00.000.000/1409-53</v>
      </c>
      <c r="H58" s="318" t="str">
        <f>CAZUL!E55</f>
        <v>BANCO DO BRASIL</v>
      </c>
      <c r="I58" s="319" t="str">
        <f>VLOOKUP(Z58,DESPESAS!A$1:D$988,2,FALSE)</f>
        <v>04.07</v>
      </c>
      <c r="J58" s="319" t="str">
        <f>VLOOKUP(Z58,DESPESAS!A$1:D$2034,3,FALSE)</f>
        <v>TARIFAS BANCÁRIAS</v>
      </c>
      <c r="K58" s="320">
        <f>CAZUL!F55</f>
        <v>0</v>
      </c>
      <c r="L58" s="321">
        <f>CAZUL!G55</f>
        <v>10.45</v>
      </c>
      <c r="M58" s="320">
        <f>CAZUL!H55</f>
        <v>0</v>
      </c>
      <c r="N58" s="322" t="s">
        <v>1307</v>
      </c>
      <c r="O58" s="323"/>
      <c r="Z58" s="324" t="str">
        <f>CAZUL!C55</f>
        <v>TARIFAS BANCÁRIAS</v>
      </c>
    </row>
    <row r="59" spans="2:26" ht="13.95" customHeight="1">
      <c r="B59" s="312">
        <v>863361200045943</v>
      </c>
      <c r="C59" s="313" t="s">
        <v>1306</v>
      </c>
      <c r="D59" s="314" t="str">
        <f>CAZUL!D56</f>
        <v>TARIFA BANCÁRIA</v>
      </c>
      <c r="E59" s="315" t="str">
        <f>CAZUL!N56</f>
        <v>02/12/2021</v>
      </c>
      <c r="F59" s="316" t="str">
        <f>INICIO!D$5</f>
        <v>HOSPITAL SÃO LUCAS</v>
      </c>
      <c r="G59" s="317" t="str">
        <f>VLOOKUP(H59,FORNECEDOR!$A$1:$B$897,2,FALSE)</f>
        <v>00.000.000/1409-53</v>
      </c>
      <c r="H59" s="318" t="str">
        <f>CAZUL!E56</f>
        <v>BANCO DO BRASIL</v>
      </c>
      <c r="I59" s="319" t="str">
        <f>VLOOKUP(Z59,DESPESAS!A$1:D$988,2,FALSE)</f>
        <v>04.07</v>
      </c>
      <c r="J59" s="319" t="str">
        <f>VLOOKUP(Z59,DESPESAS!A$1:D$2034,3,FALSE)</f>
        <v>TARIFAS BANCÁRIAS</v>
      </c>
      <c r="K59" s="320">
        <f>CAZUL!F56</f>
        <v>0</v>
      </c>
      <c r="L59" s="321">
        <f>CAZUL!G56</f>
        <v>10.45</v>
      </c>
      <c r="M59" s="320">
        <f>CAZUL!H56</f>
        <v>0</v>
      </c>
      <c r="N59" s="322" t="s">
        <v>1307</v>
      </c>
      <c r="O59" s="323"/>
      <c r="Z59" s="324" t="str">
        <f>CAZUL!C56</f>
        <v>TARIFAS BANCÁRIAS</v>
      </c>
    </row>
    <row r="60" spans="2:26" ht="13.95" customHeight="1">
      <c r="B60" s="312">
        <v>863361200045944</v>
      </c>
      <c r="C60" s="313" t="s">
        <v>1306</v>
      </c>
      <c r="D60" s="314" t="str">
        <f>CAZUL!D57</f>
        <v>TARIFA BANCÁRIA</v>
      </c>
      <c r="E60" s="315" t="str">
        <f>CAZUL!N57</f>
        <v>02/12/2021</v>
      </c>
      <c r="F60" s="316" t="str">
        <f>INICIO!D$5</f>
        <v>HOSPITAL SÃO LUCAS</v>
      </c>
      <c r="G60" s="317" t="str">
        <f>VLOOKUP(H60,FORNECEDOR!$A$1:$B$897,2,FALSE)</f>
        <v>00.000.000/1409-53</v>
      </c>
      <c r="H60" s="318" t="str">
        <f>CAZUL!E57</f>
        <v>BANCO DO BRASIL</v>
      </c>
      <c r="I60" s="319" t="str">
        <f>VLOOKUP(Z60,DESPESAS!A$1:D$988,2,FALSE)</f>
        <v>04.07</v>
      </c>
      <c r="J60" s="319" t="str">
        <f>VLOOKUP(Z60,DESPESAS!A$1:D$2034,3,FALSE)</f>
        <v>TARIFAS BANCÁRIAS</v>
      </c>
      <c r="K60" s="320">
        <f>CAZUL!F57</f>
        <v>0</v>
      </c>
      <c r="L60" s="321">
        <f>CAZUL!G57</f>
        <v>10.45</v>
      </c>
      <c r="M60" s="320">
        <f>CAZUL!H57</f>
        <v>0</v>
      </c>
      <c r="N60" s="322" t="s">
        <v>1307</v>
      </c>
      <c r="O60" s="323"/>
      <c r="Z60" s="324" t="str">
        <f>CAZUL!C57</f>
        <v>TARIFAS BANCÁRIAS</v>
      </c>
    </row>
    <row r="61" spans="2:26" ht="13.95" customHeight="1">
      <c r="B61" s="312">
        <v>863361200045945</v>
      </c>
      <c r="C61" s="313" t="s">
        <v>1306</v>
      </c>
      <c r="D61" s="314" t="str">
        <f>CAZUL!D58</f>
        <v>TARIFA BANCÁRIA</v>
      </c>
      <c r="E61" s="315" t="str">
        <f>CAZUL!N58</f>
        <v>02/12/2021</v>
      </c>
      <c r="F61" s="316" t="str">
        <f>INICIO!D$5</f>
        <v>HOSPITAL SÃO LUCAS</v>
      </c>
      <c r="G61" s="317" t="str">
        <f>VLOOKUP(H61,FORNECEDOR!$A$1:$B$897,2,FALSE)</f>
        <v>00.000.000/1409-53</v>
      </c>
      <c r="H61" s="318" t="str">
        <f>CAZUL!E58</f>
        <v>BANCO DO BRASIL</v>
      </c>
      <c r="I61" s="319" t="str">
        <f>VLOOKUP(Z61,DESPESAS!A$1:D$988,2,FALSE)</f>
        <v>04.07</v>
      </c>
      <c r="J61" s="319" t="str">
        <f>VLOOKUP(Z61,DESPESAS!A$1:D$2034,3,FALSE)</f>
        <v>TARIFAS BANCÁRIAS</v>
      </c>
      <c r="K61" s="320">
        <f>CAZUL!F58</f>
        <v>0</v>
      </c>
      <c r="L61" s="321">
        <f>CAZUL!G58</f>
        <v>10.45</v>
      </c>
      <c r="M61" s="320">
        <f>CAZUL!H58</f>
        <v>0</v>
      </c>
      <c r="N61" s="322" t="s">
        <v>1307</v>
      </c>
      <c r="O61" s="323"/>
      <c r="Z61" s="324" t="str">
        <f>CAZUL!C58</f>
        <v>TARIFAS BANCÁRIAS</v>
      </c>
    </row>
    <row r="62" spans="2:26" ht="13.95" customHeight="1">
      <c r="B62" s="312">
        <v>863361200045946</v>
      </c>
      <c r="C62" s="313" t="s">
        <v>1306</v>
      </c>
      <c r="D62" s="314" t="str">
        <f>CAZUL!D59</f>
        <v>TARIFA BANCÁRIA</v>
      </c>
      <c r="E62" s="315" t="str">
        <f>CAZUL!N59</f>
        <v>02/12/2021</v>
      </c>
      <c r="F62" s="316" t="str">
        <f>INICIO!D$5</f>
        <v>HOSPITAL SÃO LUCAS</v>
      </c>
      <c r="G62" s="317" t="str">
        <f>VLOOKUP(H62,FORNECEDOR!$A$1:$B$897,2,FALSE)</f>
        <v>00.000.000/1409-53</v>
      </c>
      <c r="H62" s="318" t="str">
        <f>CAZUL!E59</f>
        <v>BANCO DO BRASIL</v>
      </c>
      <c r="I62" s="319" t="str">
        <f>VLOOKUP(Z62,DESPESAS!A$1:D$988,2,FALSE)</f>
        <v>04.07</v>
      </c>
      <c r="J62" s="319" t="str">
        <f>VLOOKUP(Z62,DESPESAS!A$1:D$2034,3,FALSE)</f>
        <v>TARIFAS BANCÁRIAS</v>
      </c>
      <c r="K62" s="320">
        <f>CAZUL!F59</f>
        <v>0</v>
      </c>
      <c r="L62" s="321">
        <f>CAZUL!G59</f>
        <v>10.45</v>
      </c>
      <c r="M62" s="320">
        <f>CAZUL!H59</f>
        <v>0</v>
      </c>
      <c r="N62" s="322" t="s">
        <v>1307</v>
      </c>
      <c r="O62" s="323"/>
      <c r="Z62" s="324" t="str">
        <f>CAZUL!C59</f>
        <v>TARIFAS BANCÁRIAS</v>
      </c>
    </row>
    <row r="63" spans="2:26" ht="13.95" customHeight="1">
      <c r="B63" s="312">
        <v>863361200045947</v>
      </c>
      <c r="C63" s="313" t="s">
        <v>1306</v>
      </c>
      <c r="D63" s="314" t="str">
        <f>CAZUL!D60</f>
        <v>TARIFA BANCÁRIA</v>
      </c>
      <c r="E63" s="315" t="str">
        <f>CAZUL!N60</f>
        <v>02/12/2021</v>
      </c>
      <c r="F63" s="316" t="str">
        <f>INICIO!D$5</f>
        <v>HOSPITAL SÃO LUCAS</v>
      </c>
      <c r="G63" s="317" t="str">
        <f>VLOOKUP(H63,FORNECEDOR!$A$1:$B$897,2,FALSE)</f>
        <v>00.000.000/1409-53</v>
      </c>
      <c r="H63" s="318" t="str">
        <f>CAZUL!E60</f>
        <v>BANCO DO BRASIL</v>
      </c>
      <c r="I63" s="319" t="str">
        <f>VLOOKUP(Z63,DESPESAS!A$1:D$988,2,FALSE)</f>
        <v>04.07</v>
      </c>
      <c r="J63" s="319" t="str">
        <f>VLOOKUP(Z63,DESPESAS!A$1:D$2034,3,FALSE)</f>
        <v>TARIFAS BANCÁRIAS</v>
      </c>
      <c r="K63" s="320">
        <f>CAZUL!F60</f>
        <v>0</v>
      </c>
      <c r="L63" s="321">
        <f>CAZUL!G60</f>
        <v>10.45</v>
      </c>
      <c r="M63" s="320">
        <f>CAZUL!H60</f>
        <v>0</v>
      </c>
      <c r="N63" s="322" t="s">
        <v>1307</v>
      </c>
      <c r="O63" s="323"/>
      <c r="Z63" s="324" t="str">
        <f>CAZUL!C60</f>
        <v>TARIFAS BANCÁRIAS</v>
      </c>
    </row>
    <row r="64" spans="2:26" ht="13.95" customHeight="1">
      <c r="B64" s="312">
        <v>863361200045948</v>
      </c>
      <c r="C64" s="313" t="s">
        <v>1306</v>
      </c>
      <c r="D64" s="314" t="str">
        <f>CAZUL!D61</f>
        <v>TARIFA BANCÁRIA</v>
      </c>
      <c r="E64" s="315" t="str">
        <f>CAZUL!N61</f>
        <v>02/12/2021</v>
      </c>
      <c r="F64" s="316" t="str">
        <f>INICIO!D$5</f>
        <v>HOSPITAL SÃO LUCAS</v>
      </c>
      <c r="G64" s="317" t="str">
        <f>VLOOKUP(H64,FORNECEDOR!$A$1:$B$897,2,FALSE)</f>
        <v>00.000.000/1409-53</v>
      </c>
      <c r="H64" s="318" t="str">
        <f>CAZUL!E61</f>
        <v>BANCO DO BRASIL</v>
      </c>
      <c r="I64" s="319" t="str">
        <f>VLOOKUP(Z64,DESPESAS!A$1:D$988,2,FALSE)</f>
        <v>04.07</v>
      </c>
      <c r="J64" s="319" t="str">
        <f>VLOOKUP(Z64,DESPESAS!A$1:D$2034,3,FALSE)</f>
        <v>TARIFAS BANCÁRIAS</v>
      </c>
      <c r="K64" s="320">
        <f>CAZUL!F61</f>
        <v>0</v>
      </c>
      <c r="L64" s="321">
        <f>CAZUL!G61</f>
        <v>10.45</v>
      </c>
      <c r="M64" s="320">
        <f>CAZUL!H61</f>
        <v>0</v>
      </c>
      <c r="N64" s="322" t="s">
        <v>1307</v>
      </c>
      <c r="O64" s="323"/>
      <c r="Z64" s="324" t="str">
        <f>CAZUL!C61</f>
        <v>TARIFAS BANCÁRIAS</v>
      </c>
    </row>
    <row r="65" spans="2:26" ht="13.95" customHeight="1">
      <c r="B65" s="312">
        <v>863361200045949</v>
      </c>
      <c r="C65" s="313" t="s">
        <v>1306</v>
      </c>
      <c r="D65" s="314" t="str">
        <f>CAZUL!D62</f>
        <v>TARIFA BANCÁRIA</v>
      </c>
      <c r="E65" s="315" t="str">
        <f>CAZUL!N62</f>
        <v>02/12/2021</v>
      </c>
      <c r="F65" s="316" t="str">
        <f>INICIO!D$5</f>
        <v>HOSPITAL SÃO LUCAS</v>
      </c>
      <c r="G65" s="317" t="str">
        <f>VLOOKUP(H65,FORNECEDOR!$A$1:$B$897,2,FALSE)</f>
        <v>00.000.000/1409-53</v>
      </c>
      <c r="H65" s="318" t="str">
        <f>CAZUL!E62</f>
        <v>BANCO DO BRASIL</v>
      </c>
      <c r="I65" s="319" t="str">
        <f>VLOOKUP(Z65,DESPESAS!A$1:D$988,2,FALSE)</f>
        <v>04.07</v>
      </c>
      <c r="J65" s="319" t="str">
        <f>VLOOKUP(Z65,DESPESAS!A$1:D$2034,3,FALSE)</f>
        <v>TARIFAS BANCÁRIAS</v>
      </c>
      <c r="K65" s="320">
        <f>CAZUL!F62</f>
        <v>0</v>
      </c>
      <c r="L65" s="321">
        <f>CAZUL!G62</f>
        <v>10.45</v>
      </c>
      <c r="M65" s="320">
        <f>CAZUL!H62</f>
        <v>0</v>
      </c>
      <c r="N65" s="322" t="s">
        <v>1307</v>
      </c>
      <c r="O65" s="323"/>
      <c r="Z65" s="324" t="str">
        <f>CAZUL!C62</f>
        <v>TARIFAS BANCÁRIAS</v>
      </c>
    </row>
    <row r="66" spans="2:26" ht="13.95" customHeight="1">
      <c r="B66" s="312">
        <v>863361200045950</v>
      </c>
      <c r="C66" s="313" t="s">
        <v>1306</v>
      </c>
      <c r="D66" s="314" t="str">
        <f>CAZUL!D63</f>
        <v>TARIFA BANCÁRIA</v>
      </c>
      <c r="E66" s="315" t="str">
        <f>CAZUL!N63</f>
        <v>02/12/2021</v>
      </c>
      <c r="F66" s="316" t="str">
        <f>INICIO!D$5</f>
        <v>HOSPITAL SÃO LUCAS</v>
      </c>
      <c r="G66" s="317" t="str">
        <f>VLOOKUP(H66,FORNECEDOR!$A$1:$B$897,2,FALSE)</f>
        <v>00.000.000/1409-53</v>
      </c>
      <c r="H66" s="318" t="str">
        <f>CAZUL!E63</f>
        <v>BANCO DO BRASIL</v>
      </c>
      <c r="I66" s="319" t="str">
        <f>VLOOKUP(Z66,DESPESAS!A$1:D$988,2,FALSE)</f>
        <v>04.07</v>
      </c>
      <c r="J66" s="319" t="str">
        <f>VLOOKUP(Z66,DESPESAS!A$1:D$2034,3,FALSE)</f>
        <v>TARIFAS BANCÁRIAS</v>
      </c>
      <c r="K66" s="320">
        <f>CAZUL!F63</f>
        <v>0</v>
      </c>
      <c r="L66" s="321">
        <f>CAZUL!G63</f>
        <v>10.45</v>
      </c>
      <c r="M66" s="320">
        <f>CAZUL!H63</f>
        <v>0</v>
      </c>
      <c r="N66" s="322" t="s">
        <v>1307</v>
      </c>
      <c r="O66" s="323"/>
      <c r="Z66" s="324" t="str">
        <f>CAZUL!C63</f>
        <v>TARIFAS BANCÁRIAS</v>
      </c>
    </row>
    <row r="67" spans="2:26" ht="13.95" customHeight="1">
      <c r="B67" s="312">
        <v>863361200045951</v>
      </c>
      <c r="C67" s="313" t="s">
        <v>1306</v>
      </c>
      <c r="D67" s="314" t="str">
        <f>CAZUL!D64</f>
        <v>TARIFA BANCÁRIA</v>
      </c>
      <c r="E67" s="315" t="str">
        <f>CAZUL!N64</f>
        <v>02/12/2021</v>
      </c>
      <c r="F67" s="316" t="str">
        <f>INICIO!D$5</f>
        <v>HOSPITAL SÃO LUCAS</v>
      </c>
      <c r="G67" s="317" t="str">
        <f>VLOOKUP(H67,FORNECEDOR!$A$1:$B$897,2,FALSE)</f>
        <v>00.000.000/1409-53</v>
      </c>
      <c r="H67" s="318" t="str">
        <f>CAZUL!E64</f>
        <v>BANCO DO BRASIL</v>
      </c>
      <c r="I67" s="319" t="str">
        <f>VLOOKUP(Z67,DESPESAS!A$1:D$988,2,FALSE)</f>
        <v>04.07</v>
      </c>
      <c r="J67" s="319" t="str">
        <f>VLOOKUP(Z67,DESPESAS!A$1:D$2034,3,FALSE)</f>
        <v>TARIFAS BANCÁRIAS</v>
      </c>
      <c r="K67" s="320">
        <f>CAZUL!F64</f>
        <v>0</v>
      </c>
      <c r="L67" s="321">
        <f>CAZUL!G64</f>
        <v>10.45</v>
      </c>
      <c r="M67" s="320">
        <f>CAZUL!H64</f>
        <v>0</v>
      </c>
      <c r="N67" s="322" t="s">
        <v>1307</v>
      </c>
      <c r="O67" s="323"/>
      <c r="Z67" s="324" t="str">
        <f>CAZUL!C64</f>
        <v>TARIFAS BANCÁRIAS</v>
      </c>
    </row>
    <row r="68" spans="2:26" ht="13.95" customHeight="1">
      <c r="B68" s="312">
        <v>863361200045952</v>
      </c>
      <c r="C68" s="313" t="s">
        <v>1306</v>
      </c>
      <c r="D68" s="314" t="str">
        <f>CAZUL!D65</f>
        <v>TARIFA BANCÁRIA</v>
      </c>
      <c r="E68" s="315" t="str">
        <f>CAZUL!N65</f>
        <v>02/12/2021</v>
      </c>
      <c r="F68" s="316" t="str">
        <f>INICIO!D$5</f>
        <v>HOSPITAL SÃO LUCAS</v>
      </c>
      <c r="G68" s="317" t="str">
        <f>VLOOKUP(H68,FORNECEDOR!$A$1:$B$897,2,FALSE)</f>
        <v>00.000.000/1409-53</v>
      </c>
      <c r="H68" s="318" t="str">
        <f>CAZUL!E65</f>
        <v>BANCO DO BRASIL</v>
      </c>
      <c r="I68" s="319" t="str">
        <f>VLOOKUP(Z68,DESPESAS!A$1:D$988,2,FALSE)</f>
        <v>04.07</v>
      </c>
      <c r="J68" s="319" t="str">
        <f>VLOOKUP(Z68,DESPESAS!A$1:D$2034,3,FALSE)</f>
        <v>TARIFAS BANCÁRIAS</v>
      </c>
      <c r="K68" s="320">
        <f>CAZUL!F65</f>
        <v>0</v>
      </c>
      <c r="L68" s="321">
        <f>CAZUL!G65</f>
        <v>10.45</v>
      </c>
      <c r="M68" s="320">
        <f>CAZUL!H65</f>
        <v>0</v>
      </c>
      <c r="N68" s="322" t="s">
        <v>1307</v>
      </c>
      <c r="O68" s="323"/>
      <c r="Z68" s="324" t="str">
        <f>CAZUL!C65</f>
        <v>TARIFAS BANCÁRIAS</v>
      </c>
    </row>
    <row r="69" spans="2:26" ht="13.95" customHeight="1">
      <c r="B69" s="312">
        <v>863361200045953</v>
      </c>
      <c r="C69" s="313" t="s">
        <v>1306</v>
      </c>
      <c r="D69" s="314" t="str">
        <f>CAZUL!D66</f>
        <v>TARIFA BANCÁRIA</v>
      </c>
      <c r="E69" s="315" t="str">
        <f>CAZUL!N66</f>
        <v>02/12/2021</v>
      </c>
      <c r="F69" s="316" t="str">
        <f>INICIO!D$5</f>
        <v>HOSPITAL SÃO LUCAS</v>
      </c>
      <c r="G69" s="317" t="str">
        <f>VLOOKUP(H69,FORNECEDOR!$A$1:$B$897,2,FALSE)</f>
        <v>00.000.000/1409-53</v>
      </c>
      <c r="H69" s="318" t="str">
        <f>CAZUL!E66</f>
        <v>BANCO DO BRASIL</v>
      </c>
      <c r="I69" s="319" t="str">
        <f>VLOOKUP(Z69,DESPESAS!A$1:D$988,2,FALSE)</f>
        <v>04.07</v>
      </c>
      <c r="J69" s="319" t="str">
        <f>VLOOKUP(Z69,DESPESAS!A$1:D$2034,3,FALSE)</f>
        <v>TARIFAS BANCÁRIAS</v>
      </c>
      <c r="K69" s="320">
        <f>CAZUL!F66</f>
        <v>0</v>
      </c>
      <c r="L69" s="321">
        <f>CAZUL!G66</f>
        <v>10.45</v>
      </c>
      <c r="M69" s="320">
        <f>CAZUL!H66</f>
        <v>0</v>
      </c>
      <c r="N69" s="322" t="s">
        <v>1307</v>
      </c>
      <c r="O69" s="323"/>
      <c r="Z69" s="324" t="str">
        <f>CAZUL!C66</f>
        <v>TARIFAS BANCÁRIAS</v>
      </c>
    </row>
    <row r="70" spans="2:26" ht="13.95" customHeight="1">
      <c r="B70" s="312">
        <v>863361200045954</v>
      </c>
      <c r="C70" s="313" t="s">
        <v>1306</v>
      </c>
      <c r="D70" s="314" t="str">
        <f>CAZUL!D67</f>
        <v>TARIFA BANCÁRIA</v>
      </c>
      <c r="E70" s="315" t="str">
        <f>CAZUL!N67</f>
        <v>02/12/2021</v>
      </c>
      <c r="F70" s="316" t="str">
        <f>INICIO!D$5</f>
        <v>HOSPITAL SÃO LUCAS</v>
      </c>
      <c r="G70" s="317" t="str">
        <f>VLOOKUP(H70,FORNECEDOR!$A$1:$B$897,2,FALSE)</f>
        <v>00.000.000/1409-53</v>
      </c>
      <c r="H70" s="318" t="str">
        <f>CAZUL!E67</f>
        <v>BANCO DO BRASIL</v>
      </c>
      <c r="I70" s="319" t="str">
        <f>VLOOKUP(Z70,DESPESAS!A$1:D$988,2,FALSE)</f>
        <v>04.07</v>
      </c>
      <c r="J70" s="319" t="str">
        <f>VLOOKUP(Z70,DESPESAS!A$1:D$2034,3,FALSE)</f>
        <v>TARIFAS BANCÁRIAS</v>
      </c>
      <c r="K70" s="320">
        <f>CAZUL!F67</f>
        <v>0</v>
      </c>
      <c r="L70" s="321">
        <f>CAZUL!G67</f>
        <v>10.45</v>
      </c>
      <c r="M70" s="320">
        <f>CAZUL!H67</f>
        <v>0</v>
      </c>
      <c r="N70" s="322" t="s">
        <v>1307</v>
      </c>
      <c r="O70" s="323"/>
      <c r="Z70" s="324" t="str">
        <f>CAZUL!C67</f>
        <v>TARIFAS BANCÁRIAS</v>
      </c>
    </row>
    <row r="71" spans="2:26" ht="13.95" customHeight="1">
      <c r="B71" s="312">
        <v>863361200045955</v>
      </c>
      <c r="C71" s="313" t="s">
        <v>1306</v>
      </c>
      <c r="D71" s="314" t="str">
        <f>CAZUL!D68</f>
        <v>TARIFA BANCÁRIA</v>
      </c>
      <c r="E71" s="315" t="str">
        <f>CAZUL!N68</f>
        <v>02/12/2021</v>
      </c>
      <c r="F71" s="316" t="str">
        <f>INICIO!D$5</f>
        <v>HOSPITAL SÃO LUCAS</v>
      </c>
      <c r="G71" s="317" t="str">
        <f>VLOOKUP(H71,FORNECEDOR!$A$1:$B$897,2,FALSE)</f>
        <v>00.000.000/1409-53</v>
      </c>
      <c r="H71" s="318" t="str">
        <f>CAZUL!E68</f>
        <v>BANCO DO BRASIL</v>
      </c>
      <c r="I71" s="319" t="str">
        <f>VLOOKUP(Z71,DESPESAS!A$1:D$988,2,FALSE)</f>
        <v>04.07</v>
      </c>
      <c r="J71" s="319" t="str">
        <f>VLOOKUP(Z71,DESPESAS!A$1:D$2034,3,FALSE)</f>
        <v>TARIFAS BANCÁRIAS</v>
      </c>
      <c r="K71" s="320">
        <f>CAZUL!F68</f>
        <v>0</v>
      </c>
      <c r="L71" s="321">
        <f>CAZUL!G68</f>
        <v>10.45</v>
      </c>
      <c r="M71" s="320">
        <f>CAZUL!H68</f>
        <v>0</v>
      </c>
      <c r="N71" s="322" t="s">
        <v>1307</v>
      </c>
      <c r="O71" s="323"/>
      <c r="Z71" s="324" t="str">
        <f>CAZUL!C68</f>
        <v>TARIFAS BANCÁRIAS</v>
      </c>
    </row>
    <row r="72" spans="2:26" ht="13.95" customHeight="1">
      <c r="B72" s="312">
        <v>863361200045956</v>
      </c>
      <c r="C72" s="313" t="s">
        <v>1306</v>
      </c>
      <c r="D72" s="314" t="str">
        <f>CAZUL!D69</f>
        <v>TARIFA BANCÁRIA</v>
      </c>
      <c r="E72" s="315" t="str">
        <f>CAZUL!N69</f>
        <v>02/12/2021</v>
      </c>
      <c r="F72" s="316" t="str">
        <f>INICIO!D$5</f>
        <v>HOSPITAL SÃO LUCAS</v>
      </c>
      <c r="G72" s="317" t="str">
        <f>VLOOKUP(H72,FORNECEDOR!$A$1:$B$897,2,FALSE)</f>
        <v>00.000.000/1409-53</v>
      </c>
      <c r="H72" s="318" t="str">
        <f>CAZUL!E69</f>
        <v>BANCO DO BRASIL</v>
      </c>
      <c r="I72" s="319" t="str">
        <f>VLOOKUP(Z72,DESPESAS!A$1:D$988,2,FALSE)</f>
        <v>04.07</v>
      </c>
      <c r="J72" s="319" t="str">
        <f>VLOOKUP(Z72,DESPESAS!A$1:D$2034,3,FALSE)</f>
        <v>TARIFAS BANCÁRIAS</v>
      </c>
      <c r="K72" s="320">
        <f>CAZUL!F69</f>
        <v>0</v>
      </c>
      <c r="L72" s="321">
        <f>CAZUL!G69</f>
        <v>10.45</v>
      </c>
      <c r="M72" s="320">
        <f>CAZUL!H69</f>
        <v>0</v>
      </c>
      <c r="N72" s="322" t="s">
        <v>1307</v>
      </c>
      <c r="O72" s="323"/>
      <c r="Z72" s="324" t="str">
        <f>CAZUL!C69</f>
        <v>TARIFAS BANCÁRIAS</v>
      </c>
    </row>
    <row r="73" spans="2:26" ht="13.95" customHeight="1">
      <c r="B73" s="312">
        <v>863361200045957</v>
      </c>
      <c r="C73" s="313" t="s">
        <v>1306</v>
      </c>
      <c r="D73" s="314" t="str">
        <f>CAZUL!D70</f>
        <v>TARIFA BANCÁRIA</v>
      </c>
      <c r="E73" s="315" t="str">
        <f>CAZUL!N70</f>
        <v>02/12/2021</v>
      </c>
      <c r="F73" s="316" t="str">
        <f>INICIO!D$5</f>
        <v>HOSPITAL SÃO LUCAS</v>
      </c>
      <c r="G73" s="317" t="str">
        <f>VLOOKUP(H73,FORNECEDOR!$A$1:$B$897,2,FALSE)</f>
        <v>00.000.000/1409-53</v>
      </c>
      <c r="H73" s="318" t="str">
        <f>CAZUL!E70</f>
        <v>BANCO DO BRASIL</v>
      </c>
      <c r="I73" s="319" t="str">
        <f>VLOOKUP(Z73,DESPESAS!A$1:D$988,2,FALSE)</f>
        <v>04.07</v>
      </c>
      <c r="J73" s="319" t="str">
        <f>VLOOKUP(Z73,DESPESAS!A$1:D$2034,3,FALSE)</f>
        <v>TARIFAS BANCÁRIAS</v>
      </c>
      <c r="K73" s="320">
        <f>CAZUL!F70</f>
        <v>0</v>
      </c>
      <c r="L73" s="321">
        <f>CAZUL!G70</f>
        <v>10.45</v>
      </c>
      <c r="M73" s="320">
        <f>CAZUL!H70</f>
        <v>0</v>
      </c>
      <c r="N73" s="322" t="s">
        <v>1307</v>
      </c>
      <c r="O73" s="323"/>
      <c r="Z73" s="324" t="str">
        <f>CAZUL!C70</f>
        <v>TARIFAS BANCÁRIAS</v>
      </c>
    </row>
    <row r="74" spans="2:26" ht="13.95" customHeight="1">
      <c r="B74" s="312">
        <v>863361200045958</v>
      </c>
      <c r="C74" s="313" t="s">
        <v>1306</v>
      </c>
      <c r="D74" s="314" t="str">
        <f>CAZUL!D71</f>
        <v>TARIFA BANCÁRIA</v>
      </c>
      <c r="E74" s="315" t="str">
        <f>CAZUL!N71</f>
        <v>02/12/2021</v>
      </c>
      <c r="F74" s="316" t="str">
        <f>INICIO!D$5</f>
        <v>HOSPITAL SÃO LUCAS</v>
      </c>
      <c r="G74" s="317" t="str">
        <f>VLOOKUP(H74,FORNECEDOR!$A$1:$B$897,2,FALSE)</f>
        <v>00.000.000/1409-53</v>
      </c>
      <c r="H74" s="318" t="str">
        <f>CAZUL!E71</f>
        <v>BANCO DO BRASIL</v>
      </c>
      <c r="I74" s="319" t="str">
        <f>VLOOKUP(Z74,DESPESAS!A$1:D$988,2,FALSE)</f>
        <v>04.07</v>
      </c>
      <c r="J74" s="319" t="str">
        <f>VLOOKUP(Z74,DESPESAS!A$1:D$2034,3,FALSE)</f>
        <v>TARIFAS BANCÁRIAS</v>
      </c>
      <c r="K74" s="320">
        <f>CAZUL!F71</f>
        <v>0</v>
      </c>
      <c r="L74" s="321">
        <f>CAZUL!G71</f>
        <v>10.45</v>
      </c>
      <c r="M74" s="320">
        <f>CAZUL!H71</f>
        <v>0</v>
      </c>
      <c r="N74" s="322" t="s">
        <v>1307</v>
      </c>
      <c r="O74" s="323"/>
      <c r="Z74" s="324" t="str">
        <f>CAZUL!C71</f>
        <v>TARIFAS BANCÁRIAS</v>
      </c>
    </row>
    <row r="75" spans="2:26" ht="13.95" customHeight="1">
      <c r="B75" s="312">
        <v>863361200045959</v>
      </c>
      <c r="C75" s="313" t="s">
        <v>1306</v>
      </c>
      <c r="D75" s="314" t="str">
        <f>CAZUL!D72</f>
        <v>TARIFA BANCÁRIA</v>
      </c>
      <c r="E75" s="315" t="str">
        <f>CAZUL!N72</f>
        <v>02/12/2021</v>
      </c>
      <c r="F75" s="316" t="str">
        <f>INICIO!D$5</f>
        <v>HOSPITAL SÃO LUCAS</v>
      </c>
      <c r="G75" s="317" t="str">
        <f>VLOOKUP(H75,FORNECEDOR!$A$1:$B$897,2,FALSE)</f>
        <v>00.000.000/1409-53</v>
      </c>
      <c r="H75" s="318" t="str">
        <f>CAZUL!E72</f>
        <v>BANCO DO BRASIL</v>
      </c>
      <c r="I75" s="319" t="str">
        <f>VLOOKUP(Z75,DESPESAS!A$1:D$988,2,FALSE)</f>
        <v>04.07</v>
      </c>
      <c r="J75" s="319" t="str">
        <f>VLOOKUP(Z75,DESPESAS!A$1:D$2034,3,FALSE)</f>
        <v>TARIFAS BANCÁRIAS</v>
      </c>
      <c r="K75" s="320">
        <f>CAZUL!F72</f>
        <v>0</v>
      </c>
      <c r="L75" s="321">
        <f>CAZUL!G72</f>
        <v>10.45</v>
      </c>
      <c r="M75" s="320">
        <f>CAZUL!H72</f>
        <v>0</v>
      </c>
      <c r="N75" s="322" t="s">
        <v>1307</v>
      </c>
      <c r="O75" s="323"/>
      <c r="Z75" s="324" t="str">
        <f>CAZUL!C72</f>
        <v>TARIFAS BANCÁRIAS</v>
      </c>
    </row>
    <row r="76" spans="2:26" ht="13.95" customHeight="1">
      <c r="B76" s="312">
        <v>863361200045960</v>
      </c>
      <c r="C76" s="313" t="s">
        <v>1306</v>
      </c>
      <c r="D76" s="314" t="str">
        <f>CAZUL!D73</f>
        <v>TARIFA BANCÁRIA</v>
      </c>
      <c r="E76" s="315" t="str">
        <f>CAZUL!N73</f>
        <v>02/12/2021</v>
      </c>
      <c r="F76" s="316" t="str">
        <f>INICIO!D$5</f>
        <v>HOSPITAL SÃO LUCAS</v>
      </c>
      <c r="G76" s="317" t="str">
        <f>VLOOKUP(H76,FORNECEDOR!$A$1:$B$897,2,FALSE)</f>
        <v>00.000.000/1409-53</v>
      </c>
      <c r="H76" s="318" t="str">
        <f>CAZUL!E73</f>
        <v>BANCO DO BRASIL</v>
      </c>
      <c r="I76" s="319" t="str">
        <f>VLOOKUP(Z76,DESPESAS!A$1:D$988,2,FALSE)</f>
        <v>04.07</v>
      </c>
      <c r="J76" s="319" t="str">
        <f>VLOOKUP(Z76,DESPESAS!A$1:D$2034,3,FALSE)</f>
        <v>TARIFAS BANCÁRIAS</v>
      </c>
      <c r="K76" s="320">
        <f>CAZUL!F73</f>
        <v>0</v>
      </c>
      <c r="L76" s="321">
        <f>CAZUL!G73</f>
        <v>10.45</v>
      </c>
      <c r="M76" s="320">
        <f>CAZUL!H73</f>
        <v>0</v>
      </c>
      <c r="N76" s="322" t="s">
        <v>1307</v>
      </c>
      <c r="O76" s="323"/>
      <c r="Z76" s="324" t="str">
        <f>CAZUL!C73</f>
        <v>TARIFAS BANCÁRIAS</v>
      </c>
    </row>
    <row r="77" spans="2:26" ht="13.95" customHeight="1">
      <c r="B77" s="312">
        <v>863361200045961</v>
      </c>
      <c r="C77" s="313" t="s">
        <v>1306</v>
      </c>
      <c r="D77" s="314" t="str">
        <f>CAZUL!D74</f>
        <v>TARIFA BANCÁRIA</v>
      </c>
      <c r="E77" s="315" t="str">
        <f>CAZUL!N74</f>
        <v>02/12/2021</v>
      </c>
      <c r="F77" s="316" t="str">
        <f>INICIO!D$5</f>
        <v>HOSPITAL SÃO LUCAS</v>
      </c>
      <c r="G77" s="317" t="str">
        <f>VLOOKUP(H77,FORNECEDOR!$A$1:$B$897,2,FALSE)</f>
        <v>00.000.000/1409-53</v>
      </c>
      <c r="H77" s="318" t="str">
        <f>CAZUL!E74</f>
        <v>BANCO DO BRASIL</v>
      </c>
      <c r="I77" s="319" t="str">
        <f>VLOOKUP(Z77,DESPESAS!A$1:D$988,2,FALSE)</f>
        <v>04.07</v>
      </c>
      <c r="J77" s="319" t="str">
        <f>VLOOKUP(Z77,DESPESAS!A$1:D$2034,3,FALSE)</f>
        <v>TARIFAS BANCÁRIAS</v>
      </c>
      <c r="K77" s="320">
        <f>CAZUL!F74</f>
        <v>0</v>
      </c>
      <c r="L77" s="321">
        <f>CAZUL!G74</f>
        <v>10.45</v>
      </c>
      <c r="M77" s="320">
        <f>CAZUL!H74</f>
        <v>0</v>
      </c>
      <c r="N77" s="322" t="s">
        <v>1307</v>
      </c>
      <c r="O77" s="323"/>
      <c r="Z77" s="324" t="str">
        <f>CAZUL!C74</f>
        <v>TARIFAS BANCÁRIAS</v>
      </c>
    </row>
    <row r="78" spans="2:26" ht="13.95" customHeight="1">
      <c r="B78" s="312">
        <v>863361200045962</v>
      </c>
      <c r="C78" s="313" t="s">
        <v>1306</v>
      </c>
      <c r="D78" s="314" t="str">
        <f>CAZUL!D75</f>
        <v>TARIFA BANCÁRIA</v>
      </c>
      <c r="E78" s="315" t="str">
        <f>CAZUL!N75</f>
        <v>02/12/2021</v>
      </c>
      <c r="F78" s="316" t="str">
        <f>INICIO!D$5</f>
        <v>HOSPITAL SÃO LUCAS</v>
      </c>
      <c r="G78" s="317" t="str">
        <f>VLOOKUP(H78,FORNECEDOR!$A$1:$B$897,2,FALSE)</f>
        <v>00.000.000/1409-53</v>
      </c>
      <c r="H78" s="318" t="str">
        <f>CAZUL!E75</f>
        <v>BANCO DO BRASIL</v>
      </c>
      <c r="I78" s="319" t="str">
        <f>VLOOKUP(Z78,DESPESAS!A$1:D$988,2,FALSE)</f>
        <v>04.07</v>
      </c>
      <c r="J78" s="319" t="str">
        <f>VLOOKUP(Z78,DESPESAS!A$1:D$2034,3,FALSE)</f>
        <v>TARIFAS BANCÁRIAS</v>
      </c>
      <c r="K78" s="320">
        <f>CAZUL!F75</f>
        <v>0</v>
      </c>
      <c r="L78" s="321">
        <f>CAZUL!G75</f>
        <v>10.45</v>
      </c>
      <c r="M78" s="320">
        <f>CAZUL!H75</f>
        <v>0</v>
      </c>
      <c r="N78" s="322" t="s">
        <v>1307</v>
      </c>
      <c r="O78" s="323"/>
      <c r="Z78" s="324" t="str">
        <f>CAZUL!C75</f>
        <v>TARIFAS BANCÁRIAS</v>
      </c>
    </row>
    <row r="79" spans="2:26" ht="13.95" customHeight="1">
      <c r="B79" s="312">
        <v>863361200045963</v>
      </c>
      <c r="C79" s="313" t="s">
        <v>1306</v>
      </c>
      <c r="D79" s="314" t="str">
        <f>CAZUL!D76</f>
        <v>TARIFA BANCÁRIA</v>
      </c>
      <c r="E79" s="315" t="str">
        <f>CAZUL!N76</f>
        <v>02/12/2021</v>
      </c>
      <c r="F79" s="316" t="str">
        <f>INICIO!D$5</f>
        <v>HOSPITAL SÃO LUCAS</v>
      </c>
      <c r="G79" s="317" t="str">
        <f>VLOOKUP(H79,FORNECEDOR!$A$1:$B$897,2,FALSE)</f>
        <v>00.000.000/1409-53</v>
      </c>
      <c r="H79" s="318" t="str">
        <f>CAZUL!E76</f>
        <v>BANCO DO BRASIL</v>
      </c>
      <c r="I79" s="319" t="str">
        <f>VLOOKUP(Z79,DESPESAS!A$1:D$988,2,FALSE)</f>
        <v>04.07</v>
      </c>
      <c r="J79" s="319" t="str">
        <f>VLOOKUP(Z79,DESPESAS!A$1:D$2034,3,FALSE)</f>
        <v>TARIFAS BANCÁRIAS</v>
      </c>
      <c r="K79" s="320">
        <f>CAZUL!F76</f>
        <v>0</v>
      </c>
      <c r="L79" s="321">
        <f>CAZUL!G76</f>
        <v>10.45</v>
      </c>
      <c r="M79" s="320">
        <f>CAZUL!H76</f>
        <v>665780.0600000011</v>
      </c>
      <c r="N79" s="322" t="s">
        <v>1307</v>
      </c>
      <c r="O79" s="323"/>
      <c r="Z79" s="324" t="str">
        <f>CAZUL!C76</f>
        <v>TARIFAS BANCÁRIAS</v>
      </c>
    </row>
    <row r="80" spans="2:26" ht="13.95" customHeight="1">
      <c r="B80" s="312">
        <v>120304</v>
      </c>
      <c r="C80" s="313" t="s">
        <v>1306</v>
      </c>
      <c r="D80" s="314" t="str">
        <f>CAZUL!D77</f>
        <v>FATURA 366</v>
      </c>
      <c r="E80" s="315" t="str">
        <f>CAZUL!N77</f>
        <v>03/12/2021</v>
      </c>
      <c r="F80" s="316" t="str">
        <f>INICIO!D$5</f>
        <v>HOSPITAL SÃO LUCAS</v>
      </c>
      <c r="G80" s="317" t="str">
        <f>VLOOKUP(H80,FORNECEDOR!$A$1:$B$897,2,FALSE)</f>
        <v>01.476.404/0001-19</v>
      </c>
      <c r="H80" s="318" t="str">
        <f>CAZUL!E77</f>
        <v>TSI LOCACOES LTDA</v>
      </c>
      <c r="I80" s="319" t="str">
        <f>VLOOKUP(Z80,DESPESAS!A$1:D$988,2,FALSE)</f>
        <v>03.23</v>
      </c>
      <c r="J80" s="319" t="str">
        <f>VLOOKUP(Z80,DESPESAS!A$1:D$2034,3,FALSE)</f>
        <v>LOCAÇÃO DE EQUIPAMENTOS DE INFORMÁTICA</v>
      </c>
      <c r="K80" s="320">
        <f>CAZUL!F77</f>
        <v>0</v>
      </c>
      <c r="L80" s="321">
        <f>CAZUL!G77</f>
        <v>3939</v>
      </c>
      <c r="M80" s="320">
        <f>CAZUL!H77</f>
        <v>661841.0600000011</v>
      </c>
      <c r="N80" s="322" t="s">
        <v>1307</v>
      </c>
      <c r="O80" s="323"/>
      <c r="Z80" s="324" t="str">
        <f>CAZUL!C77</f>
        <v>Locação de Equipamentos de Informática</v>
      </c>
    </row>
    <row r="81" spans="2:26" ht="13.95" customHeight="1">
      <c r="B81" s="312">
        <v>551598000053166</v>
      </c>
      <c r="C81" s="313" t="s">
        <v>1306</v>
      </c>
      <c r="D81" s="314" t="str">
        <f>CAZUL!D78</f>
        <v>FATURA 082021</v>
      </c>
      <c r="E81" s="315" t="str">
        <f>CAZUL!N78</f>
        <v>03/12/2021</v>
      </c>
      <c r="F81" s="316" t="str">
        <f>INICIO!D$5</f>
        <v>HOSPITAL SÃO LUCAS</v>
      </c>
      <c r="G81" s="317" t="str">
        <f>VLOOKUP(H81,FORNECEDOR!$A$1:$B$897,2,FALSE)</f>
        <v>27.520.585/0001-27</v>
      </c>
      <c r="H81" s="318" t="str">
        <f>CAZUL!E78</f>
        <v>PISO FORT LOCAÇÕES E SERVIÇOS</v>
      </c>
      <c r="I81" s="319" t="str">
        <f>VLOOKUP(Z81,DESPESAS!A$1:D$988,2,FALSE)</f>
        <v>03.22</v>
      </c>
      <c r="J81" s="319" t="str">
        <f>VLOOKUP(Z81,DESPESAS!A$1:D$2034,3,FALSE)</f>
        <v>LOCAÇÃO DE EQUIPAMENTOS EM GERAL</v>
      </c>
      <c r="K81" s="320">
        <f>CAZUL!F78</f>
        <v>0</v>
      </c>
      <c r="L81" s="321">
        <f>CAZUL!G78</f>
        <v>1979</v>
      </c>
      <c r="M81" s="320">
        <f>CAZUL!H78</f>
        <v>659862.0600000011</v>
      </c>
      <c r="N81" s="322" t="s">
        <v>1307</v>
      </c>
      <c r="O81" s="323"/>
      <c r="Z81" s="324" t="str">
        <f>CAZUL!C78</f>
        <v>Locação de Equipamentos</v>
      </c>
    </row>
    <row r="82" spans="2:26" ht="13.95" customHeight="1">
      <c r="B82" s="312">
        <v>551598000053166</v>
      </c>
      <c r="C82" s="313" t="s">
        <v>1306</v>
      </c>
      <c r="D82" s="314" t="str">
        <f>CAZUL!D79</f>
        <v>FATURA 092021</v>
      </c>
      <c r="E82" s="315" t="str">
        <f>CAZUL!N79</f>
        <v>03/12/2021</v>
      </c>
      <c r="F82" s="316" t="str">
        <f>INICIO!D$5</f>
        <v>HOSPITAL SÃO LUCAS</v>
      </c>
      <c r="G82" s="317" t="str">
        <f>VLOOKUP(H82,FORNECEDOR!$A$1:$B$897,2,FALSE)</f>
        <v>27.520.585/0001-27</v>
      </c>
      <c r="H82" s="318" t="str">
        <f>CAZUL!E79</f>
        <v>PISO FORT LOCAÇÕES E SERVIÇOS</v>
      </c>
      <c r="I82" s="319" t="str">
        <f>VLOOKUP(Z82,DESPESAS!A$1:D$988,2,FALSE)</f>
        <v>03.22</v>
      </c>
      <c r="J82" s="319" t="str">
        <f>VLOOKUP(Z82,DESPESAS!A$1:D$2034,3,FALSE)</f>
        <v>LOCAÇÃO DE EQUIPAMENTOS EM GERAL</v>
      </c>
      <c r="K82" s="320">
        <f>CAZUL!F79</f>
        <v>0</v>
      </c>
      <c r="L82" s="321">
        <f>CAZUL!G79</f>
        <v>5399</v>
      </c>
      <c r="M82" s="320">
        <f>CAZUL!H79</f>
        <v>654463.0600000011</v>
      </c>
      <c r="N82" s="322" t="s">
        <v>1307</v>
      </c>
      <c r="O82" s="323"/>
      <c r="Z82" s="324" t="str">
        <f>CAZUL!C79</f>
        <v>Locação de Equipamentos</v>
      </c>
    </row>
    <row r="83" spans="2:26" ht="13.95" customHeight="1">
      <c r="B83" s="312">
        <v>553546000103135</v>
      </c>
      <c r="C83" s="313" t="s">
        <v>1306</v>
      </c>
      <c r="D83" s="314" t="str">
        <f>CAZUL!D80</f>
        <v>1/1NF 26282</v>
      </c>
      <c r="E83" s="315" t="str">
        <f>CAZUL!N80</f>
        <v>03/12/2021</v>
      </c>
      <c r="F83" s="316" t="str">
        <f>INICIO!D$5</f>
        <v>HOSPITAL SÃO LUCAS</v>
      </c>
      <c r="G83" s="317" t="str">
        <f>VLOOKUP(H83,FORNECEDOR!$A$1:$B$897,2,FALSE)</f>
        <v>27.292.082/0001-41</v>
      </c>
      <c r="H83" s="318" t="str">
        <f>CAZUL!E80</f>
        <v>MEDINOVE</v>
      </c>
      <c r="I83" s="319" t="str">
        <f>VLOOKUP(Z83,DESPESAS!A$1:D$988,2,FALSE)</f>
        <v>02.01</v>
      </c>
      <c r="J83" s="319" t="str">
        <f>VLOOKUP(Z83,DESPESAS!A$1:D$2034,3,FALSE)</f>
        <v>MEDICAMENTOS</v>
      </c>
      <c r="K83" s="320">
        <f>CAZUL!F80</f>
        <v>0</v>
      </c>
      <c r="L83" s="321">
        <f>CAZUL!G80</f>
        <v>18687.55</v>
      </c>
      <c r="M83" s="320">
        <f>CAZUL!H80</f>
        <v>635775.51000000106</v>
      </c>
      <c r="N83" s="322" t="s">
        <v>1307</v>
      </c>
      <c r="O83" s="323"/>
      <c r="Z83" s="324" t="str">
        <f>CAZUL!C80</f>
        <v>MEDICAMENTOS</v>
      </c>
    </row>
    <row r="84" spans="2:26" ht="13.95" customHeight="1">
      <c r="B84" s="312">
        <v>550099000040983</v>
      </c>
      <c r="C84" s="313" t="s">
        <v>1306</v>
      </c>
      <c r="D84" s="314" t="str">
        <f>CAZUL!D81</f>
        <v>1/1NFS-e:8083</v>
      </c>
      <c r="E84" s="315" t="str">
        <f>CAZUL!N81</f>
        <v>03/12/2021</v>
      </c>
      <c r="F84" s="316" t="str">
        <f>INICIO!D$5</f>
        <v>HOSPITAL SÃO LUCAS</v>
      </c>
      <c r="G84" s="317" t="str">
        <f>VLOOKUP(H84,FORNECEDOR!$A$1:$B$897,2,FALSE)</f>
        <v>06.328.947/0001-02</v>
      </c>
      <c r="H84" s="318" t="str">
        <f>CAZUL!E81</f>
        <v>CENTRALLAB - CENTRAL DE ANALISES LABORATORIAIS LTD</v>
      </c>
      <c r="I84" s="319" t="str">
        <f>VLOOKUP(Z84,DESPESAS!A$1:D$988,2,FALSE)</f>
        <v>03.06</v>
      </c>
      <c r="J84" s="319" t="str">
        <f>VLOOKUP(Z84,DESPESAS!A$1:D$2034,3,FALSE)</f>
        <v>EXAMES LABORATORIAIS E DE IMAGEM</v>
      </c>
      <c r="K84" s="320">
        <f>CAZUL!F81</f>
        <v>0</v>
      </c>
      <c r="L84" s="321">
        <f>CAZUL!G81</f>
        <v>43578.77</v>
      </c>
      <c r="M84" s="320">
        <f>CAZUL!H81</f>
        <v>592196.74000000104</v>
      </c>
      <c r="N84" s="322" t="s">
        <v>1307</v>
      </c>
      <c r="O84" s="323"/>
      <c r="Z84" s="324" t="str">
        <f>CAZUL!C81</f>
        <v>Exames Médicos</v>
      </c>
    </row>
    <row r="85" spans="2:26" ht="13.95" customHeight="1">
      <c r="B85" s="312">
        <v>550094000032745</v>
      </c>
      <c r="C85" s="313" t="s">
        <v>1306</v>
      </c>
      <c r="D85" s="314" t="str">
        <f>CAZUL!D82</f>
        <v>1/1Compra NFe 4221-1</v>
      </c>
      <c r="E85" s="315" t="str">
        <f>CAZUL!N82</f>
        <v>03/12/2021</v>
      </c>
      <c r="F85" s="316" t="str">
        <f>INICIO!D$5</f>
        <v>HOSPITAL SÃO LUCAS</v>
      </c>
      <c r="G85" s="317" t="str">
        <f>VLOOKUP(H85,FORNECEDOR!$A$1:$B$897,2,FALSE)</f>
        <v>07.135.428/0001-90</v>
      </c>
      <c r="H85" s="318" t="str">
        <f>CAZUL!E82</f>
        <v>CWM INDUSTRIA ALIMENTICIA LTDA</v>
      </c>
      <c r="I85" s="319" t="str">
        <f>VLOOKUP(Z85,DESPESAS!A$1:D$988,2,FALSE)</f>
        <v>03.01</v>
      </c>
      <c r="J85" s="319" t="str">
        <f>VLOOKUP(Z85,DESPESAS!A$1:D$2034,3,FALSE)</f>
        <v>ALIMENTAÇÃO</v>
      </c>
      <c r="K85" s="320">
        <f>CAZUL!F82</f>
        <v>0</v>
      </c>
      <c r="L85" s="321">
        <f>CAZUL!G82</f>
        <v>103068.11</v>
      </c>
      <c r="M85" s="320">
        <f>CAZUL!H82</f>
        <v>489128.63000000105</v>
      </c>
      <c r="N85" s="322" t="s">
        <v>1307</v>
      </c>
      <c r="O85" s="323"/>
      <c r="Z85" s="324" t="str">
        <f>CAZUL!C82</f>
        <v>Lanches e Refeições</v>
      </c>
    </row>
    <row r="86" spans="2:26" ht="13.95" customHeight="1">
      <c r="B86" s="312">
        <v>120302</v>
      </c>
      <c r="C86" s="313" t="s">
        <v>1306</v>
      </c>
      <c r="D86" s="314" t="str">
        <f>CAZUL!D83</f>
        <v>1/1NFS-e:417</v>
      </c>
      <c r="E86" s="315" t="str">
        <f>CAZUL!N83</f>
        <v>03/12/2021</v>
      </c>
      <c r="F86" s="316" t="str">
        <f>INICIO!D$5</f>
        <v>HOSPITAL SÃO LUCAS</v>
      </c>
      <c r="G86" s="317" t="str">
        <f>VLOOKUP(H86,FORNECEDOR!$A$1:$B$897,2,FALSE)</f>
        <v xml:space="preserve">18.630.064/0001-31 </v>
      </c>
      <c r="H86" s="318" t="str">
        <f>CAZUL!E83</f>
        <v>HSR MANUTENÇÃO CONSULTORIA ALUGUEL E LIMPEZA EIREL</v>
      </c>
      <c r="I86" s="319" t="str">
        <f>VLOOKUP(Z86,DESPESAS!A$1:D$988,2,FALSE)</f>
        <v>03.11</v>
      </c>
      <c r="J86" s="319" t="str">
        <f>VLOOKUP(Z86,DESPESAS!A$1:D$2034,3,FALSE)</f>
        <v>MANUTENÇÃO PREVENTIVA E CORRETIVA (ENGENHARIA CLÍNICA)</v>
      </c>
      <c r="K86" s="320">
        <f>CAZUL!F83</f>
        <v>0</v>
      </c>
      <c r="L86" s="321">
        <f>CAZUL!G83</f>
        <v>31500</v>
      </c>
      <c r="M86" s="320">
        <f>CAZUL!H83</f>
        <v>457628.63000000105</v>
      </c>
      <c r="N86" s="322" t="s">
        <v>1307</v>
      </c>
      <c r="O86" s="323"/>
      <c r="Z86" s="324" t="str">
        <f>CAZUL!C83</f>
        <v>Engenharia Clinica</v>
      </c>
    </row>
    <row r="87" spans="2:26" ht="13.95" customHeight="1">
      <c r="B87" s="312">
        <v>120305</v>
      </c>
      <c r="C87" s="313" t="s">
        <v>1306</v>
      </c>
      <c r="D87" s="314" t="str">
        <f>CAZUL!D84</f>
        <v>NF 12749</v>
      </c>
      <c r="E87" s="315" t="str">
        <f>CAZUL!N84</f>
        <v>03/12/2021</v>
      </c>
      <c r="F87" s="316" t="str">
        <f>INICIO!D$5</f>
        <v>HOSPITAL SÃO LUCAS</v>
      </c>
      <c r="G87" s="317" t="str">
        <f>VLOOKUP(H87,FORNECEDOR!$A$1:$B$897,2,FALSE)</f>
        <v>28.358.623/0001-50</v>
      </c>
      <c r="H87" s="318" t="str">
        <f>CAZUL!E84</f>
        <v>PEDRO VICTOR F SILVA</v>
      </c>
      <c r="I87" s="319" t="str">
        <f>VLOOKUP(Z87,DESPESAS!A$1:D$988,2,FALSE)</f>
        <v>02.06</v>
      </c>
      <c r="J87" s="319" t="str">
        <f>VLOOKUP(Z87,DESPESAS!A$1:D$2034,3,FALSE)</f>
        <v>MATERIAIS DE LIMPEZA</v>
      </c>
      <c r="K87" s="320">
        <f>CAZUL!F84</f>
        <v>0</v>
      </c>
      <c r="L87" s="321">
        <f>CAZUL!G84</f>
        <v>1140.6300000000001</v>
      </c>
      <c r="M87" s="320">
        <f>CAZUL!H84</f>
        <v>456488.00000000105</v>
      </c>
      <c r="N87" s="322" t="s">
        <v>1307</v>
      </c>
      <c r="O87" s="323"/>
      <c r="Z87" s="324" t="str">
        <f>CAZUL!C84</f>
        <v>Materiais de Limpeza e de Higiene</v>
      </c>
    </row>
    <row r="88" spans="2:26" ht="13.95" customHeight="1">
      <c r="B88" s="312">
        <v>551598000007290</v>
      </c>
      <c r="C88" s="313" t="s">
        <v>1306</v>
      </c>
      <c r="D88" s="314" t="str">
        <f>CAZUL!D85</f>
        <v>NF 45582</v>
      </c>
      <c r="E88" s="315" t="str">
        <f>CAZUL!N85</f>
        <v>03/12/2021</v>
      </c>
      <c r="F88" s="316" t="str">
        <f>INICIO!D$5</f>
        <v>HOSPITAL SÃO LUCAS</v>
      </c>
      <c r="G88" s="317" t="str">
        <f>VLOOKUP(H88,FORNECEDOR!$A$1:$B$897,2,FALSE)</f>
        <v>04.288.424/0001-54</v>
      </c>
      <c r="H88" s="318" t="str">
        <f>CAZUL!E85</f>
        <v>KAIROZ COMERCIO E REPRESENTACAO LTDA</v>
      </c>
      <c r="I88" s="319" t="str">
        <f>VLOOKUP(Z88,DESPESAS!A$1:D$988,2,FALSE)</f>
        <v>02.06</v>
      </c>
      <c r="J88" s="319" t="str">
        <f>VLOOKUP(Z88,DESPESAS!A$1:D$2034,3,FALSE)</f>
        <v>MATERIAIS DE LIMPEZA</v>
      </c>
      <c r="K88" s="320">
        <f>CAZUL!F85</f>
        <v>0</v>
      </c>
      <c r="L88" s="321">
        <f>CAZUL!G85</f>
        <v>1541.26</v>
      </c>
      <c r="M88" s="320">
        <f>CAZUL!H85</f>
        <v>0</v>
      </c>
      <c r="N88" s="322" t="s">
        <v>1307</v>
      </c>
      <c r="O88" s="323"/>
      <c r="Z88" s="324" t="str">
        <f>CAZUL!C85</f>
        <v>Materiais de Limpeza e de Higiene</v>
      </c>
    </row>
    <row r="89" spans="2:26" ht="13.95" customHeight="1">
      <c r="B89" s="312">
        <v>120301</v>
      </c>
      <c r="C89" s="313" t="s">
        <v>1306</v>
      </c>
      <c r="D89" s="314" t="str">
        <f>CAZUL!D86</f>
        <v>NF 12877</v>
      </c>
      <c r="E89" s="315" t="str">
        <f>CAZUL!N86</f>
        <v>03/12/2021</v>
      </c>
      <c r="F89" s="316" t="str">
        <f>INICIO!D$5</f>
        <v>HOSPITAL SÃO LUCAS</v>
      </c>
      <c r="G89" s="317" t="str">
        <f>VLOOKUP(H89,FORNECEDOR!$A$1:$B$897,2,FALSE)</f>
        <v>28.358.623/0001-50</v>
      </c>
      <c r="H89" s="318" t="str">
        <f>CAZUL!E86</f>
        <v>PEDRO VICTOR F SILVA</v>
      </c>
      <c r="I89" s="319" t="str">
        <f>VLOOKUP(Z89,DESPESAS!A$1:D$988,2,FALSE)</f>
        <v>02.06</v>
      </c>
      <c r="J89" s="319" t="str">
        <f>VLOOKUP(Z89,DESPESAS!A$1:D$2034,3,FALSE)</f>
        <v>MATERIAIS DE LIMPEZA</v>
      </c>
      <c r="K89" s="320">
        <f>CAZUL!F86</f>
        <v>0</v>
      </c>
      <c r="L89" s="321">
        <f>CAZUL!G86</f>
        <v>1746.11</v>
      </c>
      <c r="M89" s="320">
        <f>CAZUL!H86</f>
        <v>453200.63000000105</v>
      </c>
      <c r="N89" s="322" t="s">
        <v>1307</v>
      </c>
      <c r="O89" s="323"/>
      <c r="Z89" s="324" t="str">
        <f>CAZUL!C86</f>
        <v>Materiais de Limpeza e de Higiene</v>
      </c>
    </row>
    <row r="90" spans="2:26" ht="13.95" customHeight="1">
      <c r="B90" s="312">
        <v>120303</v>
      </c>
      <c r="C90" s="313" t="s">
        <v>1306</v>
      </c>
      <c r="D90" s="314" t="str">
        <f>CAZUL!D87</f>
        <v>1/1NFS-e:308</v>
      </c>
      <c r="E90" s="315" t="str">
        <f>CAZUL!N87</f>
        <v>03/12/2021</v>
      </c>
      <c r="F90" s="316" t="str">
        <f>INICIO!D$5</f>
        <v>HOSPITAL SÃO LUCAS</v>
      </c>
      <c r="G90" s="317" t="str">
        <f>VLOOKUP(H90,FORNECEDOR!$A$1:$B$897,2,FALSE)</f>
        <v>27.389.713/0001-45</v>
      </c>
      <c r="H90" s="318" t="str">
        <f>CAZUL!E87</f>
        <v>INTRA MED SERVICOS DE SAUDE LTDA - ME</v>
      </c>
      <c r="I90" s="319" t="str">
        <f>VLOOKUP(Z90,DESPESAS!A$1:D$988,2,FALSE)</f>
        <v>03.21</v>
      </c>
      <c r="J90" s="319" t="str">
        <f>VLOOKUP(Z90,DESPESAS!A$1:D$2034,3,FALSE)</f>
        <v>SERVIÇOS MÉDICOS</v>
      </c>
      <c r="K90" s="320">
        <f>CAZUL!F87</f>
        <v>0</v>
      </c>
      <c r="L90" s="321">
        <f>CAZUL!G87</f>
        <v>1589.35</v>
      </c>
      <c r="M90" s="320">
        <f>CAZUL!H87</f>
        <v>0</v>
      </c>
      <c r="N90" s="322" t="s">
        <v>1307</v>
      </c>
      <c r="O90" s="323"/>
      <c r="Z90" s="324" t="str">
        <f>CAZUL!C87</f>
        <v>Serviço Médico</v>
      </c>
    </row>
    <row r="91" spans="2:26" ht="13.95" customHeight="1">
      <c r="B91" s="312">
        <v>853371200199728</v>
      </c>
      <c r="C91" s="313" t="s">
        <v>1306</v>
      </c>
      <c r="D91" s="314" t="str">
        <f>CAZUL!D88</f>
        <v>TARIFA BANCÁRIA</v>
      </c>
      <c r="E91" s="315" t="str">
        <f>CAZUL!N88</f>
        <v>03/12/2021</v>
      </c>
      <c r="F91" s="316" t="str">
        <f>INICIO!D$5</f>
        <v>HOSPITAL SÃO LUCAS</v>
      </c>
      <c r="G91" s="317" t="str">
        <f>VLOOKUP(H91,FORNECEDOR!$A$1:$B$897,2,FALSE)</f>
        <v>00.000.000/1409-53</v>
      </c>
      <c r="H91" s="318" t="str">
        <f>CAZUL!E88</f>
        <v>BANCO DO BRASIL</v>
      </c>
      <c r="I91" s="319" t="str">
        <f>VLOOKUP(Z91,DESPESAS!A$1:D$988,2,FALSE)</f>
        <v>04.07</v>
      </c>
      <c r="J91" s="319" t="str">
        <f>VLOOKUP(Z91,DESPESAS!A$1:D$2034,3,FALSE)</f>
        <v>TARIFAS BANCÁRIAS</v>
      </c>
      <c r="K91" s="320">
        <f>CAZUL!F88</f>
        <v>0</v>
      </c>
      <c r="L91" s="321">
        <f>CAZUL!G88</f>
        <v>10.45</v>
      </c>
      <c r="M91" s="320">
        <f>CAZUL!H88</f>
        <v>0</v>
      </c>
      <c r="N91" s="322" t="s">
        <v>1307</v>
      </c>
      <c r="O91" s="323"/>
      <c r="Z91" s="324" t="str">
        <f>CAZUL!C88</f>
        <v>TARIFAS BANCÁRIAS</v>
      </c>
    </row>
    <row r="92" spans="2:26" ht="13.95" customHeight="1">
      <c r="B92" s="312">
        <v>853371200199729</v>
      </c>
      <c r="C92" s="313" t="s">
        <v>1306</v>
      </c>
      <c r="D92" s="314" t="str">
        <f>CAZUL!D89</f>
        <v>TARIFA BANCÁRIA</v>
      </c>
      <c r="E92" s="315" t="str">
        <f>CAZUL!N89</f>
        <v>03/12/2021</v>
      </c>
      <c r="F92" s="316" t="str">
        <f>INICIO!D$5</f>
        <v>HOSPITAL SÃO LUCAS</v>
      </c>
      <c r="G92" s="317" t="str">
        <f>VLOOKUP(H92,FORNECEDOR!$A$1:$B$897,2,FALSE)</f>
        <v>00.000.000/1409-53</v>
      </c>
      <c r="H92" s="318" t="str">
        <f>CAZUL!E89</f>
        <v>BANCO DO BRASIL</v>
      </c>
      <c r="I92" s="319" t="str">
        <f>VLOOKUP(Z92,DESPESAS!A$1:D$988,2,FALSE)</f>
        <v>04.07</v>
      </c>
      <c r="J92" s="319" t="str">
        <f>VLOOKUP(Z92,DESPESAS!A$1:D$2034,3,FALSE)</f>
        <v>TARIFAS BANCÁRIAS</v>
      </c>
      <c r="K92" s="320">
        <f>CAZUL!F89</f>
        <v>0</v>
      </c>
      <c r="L92" s="321">
        <f>CAZUL!G89</f>
        <v>10.45</v>
      </c>
      <c r="M92" s="320">
        <f>CAZUL!H89</f>
        <v>0</v>
      </c>
      <c r="N92" s="322" t="s">
        <v>1307</v>
      </c>
      <c r="O92" s="323"/>
      <c r="Z92" s="324" t="str">
        <f>CAZUL!C89</f>
        <v>TARIFAS BANCÁRIAS</v>
      </c>
    </row>
    <row r="93" spans="2:26" ht="13.95" customHeight="1">
      <c r="B93" s="312">
        <v>853371200199730</v>
      </c>
      <c r="C93" s="313" t="s">
        <v>1306</v>
      </c>
      <c r="D93" s="314" t="str">
        <f>CAZUL!D90</f>
        <v>TARIFA BANCÁRIA</v>
      </c>
      <c r="E93" s="315" t="str">
        <f>CAZUL!N90</f>
        <v>03/12/2021</v>
      </c>
      <c r="F93" s="316" t="str">
        <f>INICIO!D$5</f>
        <v>HOSPITAL SÃO LUCAS</v>
      </c>
      <c r="G93" s="317" t="str">
        <f>VLOOKUP(H93,FORNECEDOR!$A$1:$B$897,2,FALSE)</f>
        <v>00.000.000/1409-53</v>
      </c>
      <c r="H93" s="318" t="str">
        <f>CAZUL!E90</f>
        <v>BANCO DO BRASIL</v>
      </c>
      <c r="I93" s="319" t="str">
        <f>VLOOKUP(Z93,DESPESAS!A$1:D$988,2,FALSE)</f>
        <v>04.07</v>
      </c>
      <c r="J93" s="319" t="str">
        <f>VLOOKUP(Z93,DESPESAS!A$1:D$2034,3,FALSE)</f>
        <v>TARIFAS BANCÁRIAS</v>
      </c>
      <c r="K93" s="320">
        <f>CAZUL!F90</f>
        <v>0</v>
      </c>
      <c r="L93" s="321">
        <f>CAZUL!G90</f>
        <v>10.45</v>
      </c>
      <c r="M93" s="320">
        <f>CAZUL!H90</f>
        <v>0</v>
      </c>
      <c r="N93" s="322" t="s">
        <v>1307</v>
      </c>
      <c r="O93" s="323"/>
      <c r="Z93" s="324" t="str">
        <f>CAZUL!C90</f>
        <v>TARIFAS BANCÁRIAS</v>
      </c>
    </row>
    <row r="94" spans="2:26" ht="13.95" customHeight="1">
      <c r="B94" s="312">
        <v>853371200199731</v>
      </c>
      <c r="C94" s="313" t="s">
        <v>1306</v>
      </c>
      <c r="D94" s="314" t="str">
        <f>CAZUL!D91</f>
        <v>TARIFA BANCÁRIA</v>
      </c>
      <c r="E94" s="315" t="str">
        <f>CAZUL!N91</f>
        <v>03/12/2021</v>
      </c>
      <c r="F94" s="316" t="str">
        <f>INICIO!D$5</f>
        <v>HOSPITAL SÃO LUCAS</v>
      </c>
      <c r="G94" s="317" t="str">
        <f>VLOOKUP(H94,FORNECEDOR!$A$1:$B$897,2,FALSE)</f>
        <v>00.000.000/1409-53</v>
      </c>
      <c r="H94" s="318" t="str">
        <f>CAZUL!E91</f>
        <v>BANCO DO BRASIL</v>
      </c>
      <c r="I94" s="319" t="str">
        <f>VLOOKUP(Z94,DESPESAS!A$1:D$988,2,FALSE)</f>
        <v>04.07</v>
      </c>
      <c r="J94" s="319" t="str">
        <f>VLOOKUP(Z94,DESPESAS!A$1:D$2034,3,FALSE)</f>
        <v>TARIFAS BANCÁRIAS</v>
      </c>
      <c r="K94" s="320">
        <f>CAZUL!F91</f>
        <v>0</v>
      </c>
      <c r="L94" s="321">
        <f>CAZUL!G91</f>
        <v>10.45</v>
      </c>
      <c r="M94" s="320">
        <f>CAZUL!H91</f>
        <v>0</v>
      </c>
      <c r="N94" s="322" t="s">
        <v>1307</v>
      </c>
      <c r="O94" s="323"/>
      <c r="Z94" s="324" t="str">
        <f>CAZUL!C91</f>
        <v>TARIFAS BANCÁRIAS</v>
      </c>
    </row>
    <row r="95" spans="2:26" ht="13.95" customHeight="1">
      <c r="B95" s="312">
        <v>853371200199732</v>
      </c>
      <c r="C95" s="313" t="s">
        <v>1306</v>
      </c>
      <c r="D95" s="314" t="str">
        <f>CAZUL!D92</f>
        <v>TARIFA BANCÁRIA</v>
      </c>
      <c r="E95" s="315" t="str">
        <f>CAZUL!N92</f>
        <v>03/12/2021</v>
      </c>
      <c r="F95" s="316" t="str">
        <f>INICIO!D$5</f>
        <v>HOSPITAL SÃO LUCAS</v>
      </c>
      <c r="G95" s="317" t="str">
        <f>VLOOKUP(H95,FORNECEDOR!$A$1:$B$897,2,FALSE)</f>
        <v>00.000.000/1409-53</v>
      </c>
      <c r="H95" s="318" t="str">
        <f>CAZUL!E92</f>
        <v>BANCO DO BRASIL</v>
      </c>
      <c r="I95" s="319" t="str">
        <f>VLOOKUP(Z95,DESPESAS!A$1:D$988,2,FALSE)</f>
        <v>04.07</v>
      </c>
      <c r="J95" s="319" t="str">
        <f>VLOOKUP(Z95,DESPESAS!A$1:D$2034,3,FALSE)</f>
        <v>TARIFAS BANCÁRIAS</v>
      </c>
      <c r="K95" s="320">
        <f>CAZUL!F92</f>
        <v>0</v>
      </c>
      <c r="L95" s="321">
        <f>CAZUL!G92</f>
        <v>10.45</v>
      </c>
      <c r="M95" s="320">
        <f>CAZUL!H92</f>
        <v>451559.03000000102</v>
      </c>
      <c r="N95" s="322" t="s">
        <v>1307</v>
      </c>
      <c r="O95" s="323"/>
      <c r="Z95" s="324" t="str">
        <f>CAZUL!C92</f>
        <v>TARIFAS BANCÁRIAS</v>
      </c>
    </row>
    <row r="96" spans="2:26" ht="13.95" customHeight="1">
      <c r="B96" s="312">
        <v>553515000006103</v>
      </c>
      <c r="C96" s="313" t="s">
        <v>1306</v>
      </c>
      <c r="D96" s="314" t="str">
        <f>CAZUL!D93</f>
        <v>NF 61.498</v>
      </c>
      <c r="E96" s="315" t="str">
        <f>CAZUL!N93</f>
        <v>06/12/2021</v>
      </c>
      <c r="F96" s="316" t="str">
        <f>INICIO!D$5</f>
        <v>HOSPITAL SÃO LUCAS</v>
      </c>
      <c r="G96" s="317" t="str">
        <f>VLOOKUP(H96,FORNECEDOR!$A$1:$B$897,2,FALSE)</f>
        <v>23.548.662/0001-04</v>
      </c>
      <c r="H96" s="318" t="str">
        <f>CAZUL!E93</f>
        <v>PRO VIDA Comércio de Produtos Médicos LTDA</v>
      </c>
      <c r="I96" s="319" t="str">
        <f>VLOOKUP(Z96,DESPESAS!A$1:D$988,2,FALSE)</f>
        <v>02.02</v>
      </c>
      <c r="J96" s="319" t="str">
        <f>VLOOKUP(Z96,DESPESAS!A$1:D$2034,3,FALSE)</f>
        <v>MATERIAIS DE CONSUMO</v>
      </c>
      <c r="K96" s="320">
        <f>CAZUL!F93</f>
        <v>0</v>
      </c>
      <c r="L96" s="321">
        <f>CAZUL!G93</f>
        <v>1065.5999999999999</v>
      </c>
      <c r="M96" s="320">
        <f>CAZUL!H93</f>
        <v>450493.43000000104</v>
      </c>
      <c r="N96" s="322" t="s">
        <v>1307</v>
      </c>
      <c r="O96" s="323"/>
      <c r="Z96" s="324" t="str">
        <f>CAZUL!C93</f>
        <v>MATERIAL HOSPITALAR</v>
      </c>
    </row>
    <row r="97" spans="2:26" ht="13.95" customHeight="1">
      <c r="B97" s="312">
        <v>553515000006103</v>
      </c>
      <c r="C97" s="313" t="s">
        <v>1306</v>
      </c>
      <c r="D97" s="314" t="str">
        <f>CAZUL!D94</f>
        <v>NF 61.729</v>
      </c>
      <c r="E97" s="315" t="str">
        <f>CAZUL!N94</f>
        <v>06/12/2021</v>
      </c>
      <c r="F97" s="316" t="str">
        <f>INICIO!D$5</f>
        <v>HOSPITAL SÃO LUCAS</v>
      </c>
      <c r="G97" s="317" t="str">
        <f>VLOOKUP(H97,FORNECEDOR!$A$1:$B$897,2,FALSE)</f>
        <v>23.548.662/0001-04</v>
      </c>
      <c r="H97" s="318" t="str">
        <f>CAZUL!E94</f>
        <v>PRO VIDA Comércio de Produtos Médicos LTDA</v>
      </c>
      <c r="I97" s="319" t="str">
        <f>VLOOKUP(Z97,DESPESAS!A$1:D$988,2,FALSE)</f>
        <v>02.02</v>
      </c>
      <c r="J97" s="319" t="str">
        <f>VLOOKUP(Z97,DESPESAS!A$1:D$2034,3,FALSE)</f>
        <v>MATERIAIS DE CONSUMO</v>
      </c>
      <c r="K97" s="320">
        <f>CAZUL!F94</f>
        <v>0</v>
      </c>
      <c r="L97" s="321">
        <f>CAZUL!G94</f>
        <v>1708.8</v>
      </c>
      <c r="M97" s="320">
        <f>CAZUL!H94</f>
        <v>448784.63000000105</v>
      </c>
      <c r="N97" s="322" t="s">
        <v>1307</v>
      </c>
      <c r="O97" s="323"/>
      <c r="Z97" s="324" t="str">
        <f>CAZUL!C94</f>
        <v>MATERIAL HOSPITALAR</v>
      </c>
    </row>
    <row r="98" spans="2:26" ht="13.95" customHeight="1">
      <c r="B98" s="312">
        <v>553515000006103</v>
      </c>
      <c r="C98" s="313" t="s">
        <v>1306</v>
      </c>
      <c r="D98" s="314" t="str">
        <f>CAZUL!D95</f>
        <v>NF 62.209</v>
      </c>
      <c r="E98" s="315" t="str">
        <f>CAZUL!N95</f>
        <v>06/12/2021</v>
      </c>
      <c r="F98" s="316" t="str">
        <f>INICIO!D$5</f>
        <v>HOSPITAL SÃO LUCAS</v>
      </c>
      <c r="G98" s="317" t="str">
        <f>VLOOKUP(H98,FORNECEDOR!$A$1:$B$897,2,FALSE)</f>
        <v>23.548.662/0001-04</v>
      </c>
      <c r="H98" s="318" t="str">
        <f>CAZUL!E95</f>
        <v>PRO VIDA Comércio de Produtos Médicos LTDA</v>
      </c>
      <c r="I98" s="319" t="str">
        <f>VLOOKUP(Z98,DESPESAS!A$1:D$988,2,FALSE)</f>
        <v>02.02</v>
      </c>
      <c r="J98" s="319" t="str">
        <f>VLOOKUP(Z98,DESPESAS!A$1:D$2034,3,FALSE)</f>
        <v>MATERIAIS DE CONSUMO</v>
      </c>
      <c r="K98" s="320">
        <f>CAZUL!F95</f>
        <v>0</v>
      </c>
      <c r="L98" s="321">
        <f>CAZUL!G95</f>
        <v>2489.7600000000002</v>
      </c>
      <c r="M98" s="320">
        <f>CAZUL!H95</f>
        <v>446294.87000000104</v>
      </c>
      <c r="N98" s="322" t="s">
        <v>1307</v>
      </c>
      <c r="O98" s="323"/>
      <c r="Z98" s="324" t="str">
        <f>CAZUL!C95</f>
        <v>MATERIAL HOSPITALAR</v>
      </c>
    </row>
    <row r="99" spans="2:26" ht="13.95" customHeight="1">
      <c r="B99" s="312">
        <v>553515000006103</v>
      </c>
      <c r="C99" s="313" t="s">
        <v>1306</v>
      </c>
      <c r="D99" s="314" t="str">
        <f>CAZUL!D96</f>
        <v>1/2NF 62.422</v>
      </c>
      <c r="E99" s="315" t="str">
        <f>CAZUL!N96</f>
        <v>06/12/2021</v>
      </c>
      <c r="F99" s="316" t="str">
        <f>INICIO!D$5</f>
        <v>HOSPITAL SÃO LUCAS</v>
      </c>
      <c r="G99" s="317" t="str">
        <f>VLOOKUP(H99,FORNECEDOR!$A$1:$B$897,2,FALSE)</f>
        <v>23.548.662/0001-04</v>
      </c>
      <c r="H99" s="318" t="str">
        <f>CAZUL!E96</f>
        <v>PRO VIDA Comércio de Produtos Médicos LTDA</v>
      </c>
      <c r="I99" s="319" t="str">
        <f>VLOOKUP(Z99,DESPESAS!A$1:D$988,2,FALSE)</f>
        <v>02.02</v>
      </c>
      <c r="J99" s="319" t="str">
        <f>VLOOKUP(Z99,DESPESAS!A$1:D$2034,3,FALSE)</f>
        <v>MATERIAIS DE CONSUMO</v>
      </c>
      <c r="K99" s="320">
        <f>CAZUL!F96</f>
        <v>0</v>
      </c>
      <c r="L99" s="321">
        <f>CAZUL!G96</f>
        <v>2756.16</v>
      </c>
      <c r="M99" s="320">
        <f>CAZUL!H96</f>
        <v>443538.71000000107</v>
      </c>
      <c r="N99" s="322" t="s">
        <v>1307</v>
      </c>
      <c r="O99" s="323"/>
      <c r="Z99" s="324" t="str">
        <f>CAZUL!C96</f>
        <v>MATERIAL HOSPITALAR</v>
      </c>
    </row>
    <row r="100" spans="2:26" ht="13.95" customHeight="1">
      <c r="B100" s="312">
        <v>553515000006103</v>
      </c>
      <c r="C100" s="313" t="s">
        <v>1306</v>
      </c>
      <c r="D100" s="314" t="str">
        <f>CAZUL!D97</f>
        <v>2/2NF 62.422</v>
      </c>
      <c r="E100" s="315" t="str">
        <f>CAZUL!N97</f>
        <v>06/12/2021</v>
      </c>
      <c r="F100" s="316" t="str">
        <f>INICIO!D$5</f>
        <v>HOSPITAL SÃO LUCAS</v>
      </c>
      <c r="G100" s="317" t="str">
        <f>VLOOKUP(H100,FORNECEDOR!$A$1:$B$897,2,FALSE)</f>
        <v>23.548.662/0001-04</v>
      </c>
      <c r="H100" s="318" t="str">
        <f>CAZUL!E97</f>
        <v>PRO VIDA Comércio de Produtos Médicos LTDA</v>
      </c>
      <c r="I100" s="319" t="str">
        <f>VLOOKUP(Z100,DESPESAS!A$1:D$988,2,FALSE)</f>
        <v>02.02</v>
      </c>
      <c r="J100" s="319" t="str">
        <f>VLOOKUP(Z100,DESPESAS!A$1:D$2034,3,FALSE)</f>
        <v>MATERIAIS DE CONSUMO</v>
      </c>
      <c r="K100" s="320">
        <f>CAZUL!F97</f>
        <v>0</v>
      </c>
      <c r="L100" s="321">
        <f>CAZUL!G97</f>
        <v>2756.16</v>
      </c>
      <c r="M100" s="320">
        <f>CAZUL!H97</f>
        <v>440782.55000000109</v>
      </c>
      <c r="N100" s="322" t="s">
        <v>1307</v>
      </c>
      <c r="O100" s="323"/>
      <c r="Z100" s="324" t="str">
        <f>CAZUL!C97</f>
        <v>MATERIAL HOSPITALAR</v>
      </c>
    </row>
    <row r="101" spans="2:26" ht="13.95" customHeight="1">
      <c r="B101" s="312">
        <v>120601</v>
      </c>
      <c r="C101" s="313" t="s">
        <v>1306</v>
      </c>
      <c r="D101" s="314" t="str">
        <f>CAZUL!D98</f>
        <v>Folha Décimo Terceiro</v>
      </c>
      <c r="E101" s="315" t="str">
        <f>CAZUL!N98</f>
        <v>06/12/2021</v>
      </c>
      <c r="F101" s="316" t="str">
        <f>INICIO!D$5</f>
        <v>HOSPITAL SÃO LUCAS</v>
      </c>
      <c r="G101" s="317" t="str">
        <f>VLOOKUP(H101,FORNECEDOR!$A$1:$B$897,2,FALSE)</f>
        <v>828.557.653-15</v>
      </c>
      <c r="H101" s="318" t="str">
        <f>CAZUL!E98</f>
        <v>ADRIANA BEZERRA LEITE PEREIRA SILVA</v>
      </c>
      <c r="I101" s="319" t="str">
        <f>VLOOKUP(Z101,DESPESAS!A$1:D$988,2,FALSE)</f>
        <v>01.01</v>
      </c>
      <c r="J101" s="319" t="str">
        <f>VLOOKUP(Z101,DESPESAS!A$1:D$2034,3,FALSE)</f>
        <v>SALÁRIO</v>
      </c>
      <c r="K101" s="320">
        <f>CAZUL!F98</f>
        <v>0</v>
      </c>
      <c r="L101" s="321">
        <f>CAZUL!G98</f>
        <v>1212.5</v>
      </c>
      <c r="M101" s="320">
        <f>CAZUL!H98</f>
        <v>439570.05000000109</v>
      </c>
      <c r="N101" s="322" t="s">
        <v>1307</v>
      </c>
      <c r="O101" s="323"/>
      <c r="Z101" s="324" t="str">
        <f>CAZUL!C98</f>
        <v>salários</v>
      </c>
    </row>
    <row r="102" spans="2:26" ht="13.95" customHeight="1">
      <c r="B102" s="312">
        <v>552889000036833</v>
      </c>
      <c r="C102" s="313" t="s">
        <v>1306</v>
      </c>
      <c r="D102" s="314" t="str">
        <f>CAZUL!D99</f>
        <v>NF 142012</v>
      </c>
      <c r="E102" s="315" t="str">
        <f>CAZUL!N99</f>
        <v>06/12/2021</v>
      </c>
      <c r="F102" s="316" t="str">
        <f>INICIO!D$5</f>
        <v>HOSPITAL SÃO LUCAS</v>
      </c>
      <c r="G102" s="317" t="str">
        <f>VLOOKUP(H102,FORNECEDOR!$A$1:$B$897,2,FALSE)</f>
        <v>21.596.736/0001-44</v>
      </c>
      <c r="H102" s="318" t="str">
        <f>CAZUL!E99</f>
        <v>ULTRAMEGA DISTRIBUIDORA HOSPITALAR LTDA</v>
      </c>
      <c r="I102" s="319" t="str">
        <f>VLOOKUP(Z102,DESPESAS!A$1:D$988,2,FALSE)</f>
        <v>02.02</v>
      </c>
      <c r="J102" s="319" t="str">
        <f>VLOOKUP(Z102,DESPESAS!A$1:D$2034,3,FALSE)</f>
        <v>MATERIAIS DE CONSUMO</v>
      </c>
      <c r="K102" s="320">
        <f>CAZUL!F99</f>
        <v>0</v>
      </c>
      <c r="L102" s="321">
        <f>CAZUL!G99</f>
        <v>6344.7</v>
      </c>
      <c r="M102" s="320">
        <f>CAZUL!H99</f>
        <v>0</v>
      </c>
      <c r="N102" s="322" t="s">
        <v>1307</v>
      </c>
      <c r="O102" s="323"/>
      <c r="Z102" s="324" t="str">
        <f>CAZUL!C99</f>
        <v>MATERIAL HOSPITALAR</v>
      </c>
    </row>
    <row r="103" spans="2:26" ht="13.95" customHeight="1">
      <c r="B103" s="312">
        <v>552889000036833</v>
      </c>
      <c r="C103" s="313" t="s">
        <v>1306</v>
      </c>
      <c r="D103" s="314" t="str">
        <f>CAZUL!D100</f>
        <v>NF 142013</v>
      </c>
      <c r="E103" s="315" t="str">
        <f>CAZUL!N100</f>
        <v>06/12/2021</v>
      </c>
      <c r="F103" s="316" t="str">
        <f>INICIO!D$5</f>
        <v>HOSPITAL SÃO LUCAS</v>
      </c>
      <c r="G103" s="317" t="str">
        <f>VLOOKUP(H103,FORNECEDOR!$A$1:$B$897,2,FALSE)</f>
        <v>21.596.736/0001-44</v>
      </c>
      <c r="H103" s="318" t="str">
        <f>CAZUL!E100</f>
        <v>ULTRAMEGA DISTRIBUIDORA HOSPITALAR LTDA</v>
      </c>
      <c r="I103" s="319" t="str">
        <f>VLOOKUP(Z103,DESPESAS!A$1:D$988,2,FALSE)</f>
        <v>02.01</v>
      </c>
      <c r="J103" s="319" t="str">
        <f>VLOOKUP(Z103,DESPESAS!A$1:D$2034,3,FALSE)</f>
        <v>MEDICAMENTOS</v>
      </c>
      <c r="K103" s="320">
        <f>CAZUL!F100</f>
        <v>0</v>
      </c>
      <c r="L103" s="321">
        <f>CAZUL!G100</f>
        <v>10776.66</v>
      </c>
      <c r="M103" s="320">
        <f>CAZUL!H100</f>
        <v>0</v>
      </c>
      <c r="N103" s="322" t="s">
        <v>1307</v>
      </c>
      <c r="O103" s="323"/>
      <c r="Z103" s="324" t="str">
        <f>CAZUL!C100</f>
        <v>MEDICAMENTOS</v>
      </c>
    </row>
    <row r="104" spans="2:26" ht="13.95" customHeight="1">
      <c r="B104" s="312">
        <v>553515000015168</v>
      </c>
      <c r="C104" s="313" t="s">
        <v>1306</v>
      </c>
      <c r="D104" s="314" t="str">
        <f>CAZUL!D101</f>
        <v>NF 4114</v>
      </c>
      <c r="E104" s="315" t="str">
        <f>CAZUL!N101</f>
        <v>06/12/2021</v>
      </c>
      <c r="F104" s="316" t="str">
        <f>INICIO!D$5</f>
        <v>HOSPITAL SÃO LUCAS</v>
      </c>
      <c r="G104" s="317" t="str">
        <f>VLOOKUP(H104,FORNECEDOR!$A$1:$B$897,2,FALSE)</f>
        <v>27.589.757/0001-19</v>
      </c>
      <c r="H104" s="318" t="str">
        <f>CAZUL!E101</f>
        <v>BELIEVE FARMA COM. ME E MAT. H</v>
      </c>
      <c r="I104" s="319" t="str">
        <f>VLOOKUP(Z104,DESPESAS!A$1:D$988,2,FALSE)</f>
        <v>02.01</v>
      </c>
      <c r="J104" s="319" t="str">
        <f>VLOOKUP(Z104,DESPESAS!A$1:D$2034,3,FALSE)</f>
        <v>MEDICAMENTOS</v>
      </c>
      <c r="K104" s="320">
        <f>CAZUL!F101</f>
        <v>0</v>
      </c>
      <c r="L104" s="321">
        <f>CAZUL!G101</f>
        <v>1073.5</v>
      </c>
      <c r="M104" s="320">
        <f>CAZUL!H101</f>
        <v>0</v>
      </c>
      <c r="N104" s="322" t="s">
        <v>1307</v>
      </c>
      <c r="O104" s="323"/>
      <c r="Z104" s="324" t="str">
        <f>CAZUL!C101</f>
        <v>MEDICAMENTOS</v>
      </c>
    </row>
    <row r="105" spans="2:26" ht="13.95" customHeight="1">
      <c r="B105" s="312">
        <v>553515000015168</v>
      </c>
      <c r="C105" s="313" t="s">
        <v>1306</v>
      </c>
      <c r="D105" s="314" t="str">
        <f>CAZUL!D102</f>
        <v>NF 4113</v>
      </c>
      <c r="E105" s="315" t="str">
        <f>CAZUL!N102</f>
        <v>06/12/2021</v>
      </c>
      <c r="F105" s="316" t="str">
        <f>INICIO!D$5</f>
        <v>HOSPITAL SÃO LUCAS</v>
      </c>
      <c r="G105" s="317" t="str">
        <f>VLOOKUP(H105,FORNECEDOR!$A$1:$B$897,2,FALSE)</f>
        <v>27.589.757/0001-19</v>
      </c>
      <c r="H105" s="318" t="str">
        <f>CAZUL!E102</f>
        <v>BELIEVE FARMA COM. ME E MAT. H</v>
      </c>
      <c r="I105" s="319" t="str">
        <f>VLOOKUP(Z105,DESPESAS!A$1:D$988,2,FALSE)</f>
        <v>02.02</v>
      </c>
      <c r="J105" s="319" t="str">
        <f>VLOOKUP(Z105,DESPESAS!A$1:D$2034,3,FALSE)</f>
        <v>MATERIAIS DE CONSUMO</v>
      </c>
      <c r="K105" s="320">
        <f>CAZUL!F102</f>
        <v>0</v>
      </c>
      <c r="L105" s="321">
        <f>CAZUL!G102</f>
        <v>2143</v>
      </c>
      <c r="M105" s="320">
        <f>CAZUL!H102</f>
        <v>0</v>
      </c>
      <c r="N105" s="322" t="s">
        <v>1307</v>
      </c>
      <c r="O105" s="323"/>
      <c r="Z105" s="324" t="str">
        <f>CAZUL!C102</f>
        <v>MATERIAL HOSPITALAR</v>
      </c>
    </row>
    <row r="106" spans="2:26" ht="13.95" customHeight="1">
      <c r="B106" s="312">
        <v>550024000077804</v>
      </c>
      <c r="C106" s="313" t="s">
        <v>1306</v>
      </c>
      <c r="D106" s="314" t="str">
        <f>CAZUL!D103</f>
        <v>NF 170208</v>
      </c>
      <c r="E106" s="315" t="str">
        <f>CAZUL!N103</f>
        <v>06/12/2021</v>
      </c>
      <c r="F106" s="316" t="str">
        <f>INICIO!D$5</f>
        <v>HOSPITAL SÃO LUCAS</v>
      </c>
      <c r="G106" s="317" t="str">
        <f>VLOOKUP(H106,FORNECEDOR!$A$1:$B$897,2,FALSE)</f>
        <v>09.182.725/0001-12</v>
      </c>
      <c r="H106" s="318" t="str">
        <f>CAZUL!E103</f>
        <v>ATIVA MÉDICO CIRURGICA EIRELI</v>
      </c>
      <c r="I106" s="319" t="str">
        <f>VLOOKUP(Z106,DESPESAS!A$1:D$988,2,FALSE)</f>
        <v>02.02</v>
      </c>
      <c r="J106" s="319" t="str">
        <f>VLOOKUP(Z106,DESPESAS!A$1:D$2034,3,FALSE)</f>
        <v>MATERIAIS DE CONSUMO</v>
      </c>
      <c r="K106" s="320">
        <f>CAZUL!F103</f>
        <v>0</v>
      </c>
      <c r="L106" s="321">
        <f>CAZUL!G103</f>
        <v>6814.22</v>
      </c>
      <c r="M106" s="320">
        <f>CAZUL!H103</f>
        <v>0</v>
      </c>
      <c r="N106" s="322" t="s">
        <v>1307</v>
      </c>
      <c r="O106" s="323"/>
      <c r="Z106" s="324" t="str">
        <f>CAZUL!C103</f>
        <v>MATERIAL HOSPITALAR</v>
      </c>
    </row>
    <row r="107" spans="2:26" ht="13.95" customHeight="1">
      <c r="B107" s="312">
        <v>550024000077804</v>
      </c>
      <c r="C107" s="313" t="s">
        <v>1306</v>
      </c>
      <c r="D107" s="314" t="str">
        <f>CAZUL!D104</f>
        <v>NF 170211</v>
      </c>
      <c r="E107" s="315" t="str">
        <f>CAZUL!N104</f>
        <v>06/12/2021</v>
      </c>
      <c r="F107" s="316" t="str">
        <f>INICIO!D$5</f>
        <v>HOSPITAL SÃO LUCAS</v>
      </c>
      <c r="G107" s="317" t="str">
        <f>VLOOKUP(H107,FORNECEDOR!$A$1:$B$897,2,FALSE)</f>
        <v>09.182.725/0001-12</v>
      </c>
      <c r="H107" s="318" t="str">
        <f>CAZUL!E104</f>
        <v>ATIVA MÉDICO CIRURGICA EIRELI</v>
      </c>
      <c r="I107" s="319" t="str">
        <f>VLOOKUP(Z107,DESPESAS!A$1:D$988,2,FALSE)</f>
        <v>02.01</v>
      </c>
      <c r="J107" s="319" t="str">
        <f>VLOOKUP(Z107,DESPESAS!A$1:D$2034,3,FALSE)</f>
        <v>MEDICAMENTOS</v>
      </c>
      <c r="K107" s="320">
        <f>CAZUL!F104</f>
        <v>0</v>
      </c>
      <c r="L107" s="321">
        <f>CAZUL!G104</f>
        <v>15010.63</v>
      </c>
      <c r="M107" s="320">
        <f>CAZUL!H104</f>
        <v>397407.34000000113</v>
      </c>
      <c r="N107" s="322" t="s">
        <v>1307</v>
      </c>
      <c r="O107" s="323"/>
      <c r="Z107" s="324" t="str">
        <f>CAZUL!C104</f>
        <v>MEDICAMENTOS</v>
      </c>
    </row>
    <row r="108" spans="2:26" ht="13.95" customHeight="1">
      <c r="B108" s="312">
        <v>551369000045951</v>
      </c>
      <c r="C108" s="313" t="s">
        <v>1306</v>
      </c>
      <c r="D108" s="314" t="str">
        <f>CAZUL!D105</f>
        <v>AGUARDANDO NFS</v>
      </c>
      <c r="E108" s="315" t="str">
        <f>CAZUL!N105</f>
        <v>06/12/2021</v>
      </c>
      <c r="F108" s="316" t="str">
        <f>INICIO!D$5</f>
        <v>HOSPITAL SÃO LUCAS</v>
      </c>
      <c r="G108" s="317" t="str">
        <f>VLOOKUP(H108,FORNECEDOR!$A$1:$B$897,2,FALSE)</f>
        <v>08.077.211/0001-34</v>
      </c>
      <c r="H108" s="318" t="str">
        <f>CAZUL!E105</f>
        <v>T S COMERCIAL DE MED E REPRESENTAÇÕES LTDA</v>
      </c>
      <c r="I108" s="319" t="str">
        <f>VLOOKUP(Z108,DESPESAS!A$1:D$988,2,FALSE)</f>
        <v>02.02</v>
      </c>
      <c r="J108" s="319" t="str">
        <f>VLOOKUP(Z108,DESPESAS!A$1:D$2034,3,FALSE)</f>
        <v>MATERIAIS DE CONSUMO</v>
      </c>
      <c r="K108" s="320">
        <f>CAZUL!F105</f>
        <v>0</v>
      </c>
      <c r="L108" s="321">
        <f>CAZUL!G105</f>
        <v>2682</v>
      </c>
      <c r="M108" s="320">
        <f>CAZUL!H105</f>
        <v>0</v>
      </c>
      <c r="N108" s="322" t="s">
        <v>1307</v>
      </c>
      <c r="O108" s="323"/>
      <c r="Z108" s="324" t="str">
        <f>CAZUL!C105</f>
        <v>MATERIAL HOSPITALAR</v>
      </c>
    </row>
    <row r="109" spans="2:26" ht="13.95" customHeight="1">
      <c r="B109" s="312">
        <v>550638000107540</v>
      </c>
      <c r="C109" s="313" t="s">
        <v>1306</v>
      </c>
      <c r="D109" s="314" t="str">
        <f>CAZUL!D106</f>
        <v>1/1NFS-e:11</v>
      </c>
      <c r="E109" s="315" t="str">
        <f>CAZUL!N106</f>
        <v>06/12/2021</v>
      </c>
      <c r="F109" s="316" t="str">
        <f>INICIO!D$5</f>
        <v>HOSPITAL SÃO LUCAS</v>
      </c>
      <c r="G109" s="317" t="str">
        <f>VLOOKUP(H109,FORNECEDOR!$A$1:$B$897,2,FALSE)</f>
        <v>047.633.313-02</v>
      </c>
      <c r="H109" s="318" t="str">
        <f>CAZUL!E106</f>
        <v>JHFM SERVIÇOS EM SAÚDE LTDA</v>
      </c>
      <c r="I109" s="319" t="str">
        <f>VLOOKUP(Z109,DESPESAS!A$1:D$988,2,FALSE)</f>
        <v>03.21</v>
      </c>
      <c r="J109" s="319" t="str">
        <f>VLOOKUP(Z109,DESPESAS!A$1:D$2034,3,FALSE)</f>
        <v>SERVIÇOS MÉDICOS</v>
      </c>
      <c r="K109" s="320">
        <f>CAZUL!F106</f>
        <v>0</v>
      </c>
      <c r="L109" s="321">
        <f>CAZUL!G106</f>
        <v>1362.27</v>
      </c>
      <c r="M109" s="320">
        <f>CAZUL!H106</f>
        <v>0</v>
      </c>
      <c r="N109" s="322" t="s">
        <v>1307</v>
      </c>
      <c r="O109" s="323"/>
      <c r="Z109" s="324" t="str">
        <f>CAZUL!C106</f>
        <v>Serviço Médico</v>
      </c>
    </row>
    <row r="110" spans="2:26" ht="13.95" customHeight="1">
      <c r="B110" s="312">
        <v>853401200025399</v>
      </c>
      <c r="C110" s="313" t="s">
        <v>1306</v>
      </c>
      <c r="D110" s="314" t="str">
        <f>CAZUL!D107</f>
        <v>TARIFA BANCÁRIA</v>
      </c>
      <c r="E110" s="315" t="str">
        <f>CAZUL!N107</f>
        <v>06/12/2021</v>
      </c>
      <c r="F110" s="316" t="str">
        <f>INICIO!D$5</f>
        <v>HOSPITAL SÃO LUCAS</v>
      </c>
      <c r="G110" s="317" t="str">
        <f>VLOOKUP(H110,FORNECEDOR!$A$1:$B$897,2,FALSE)</f>
        <v>00.000.000/1409-53</v>
      </c>
      <c r="H110" s="318" t="str">
        <f>CAZUL!E107</f>
        <v>BANCO DO BRASIL</v>
      </c>
      <c r="I110" s="319" t="str">
        <f>VLOOKUP(Z110,DESPESAS!A$1:D$988,2,FALSE)</f>
        <v>04.07</v>
      </c>
      <c r="J110" s="319" t="str">
        <f>VLOOKUP(Z110,DESPESAS!A$1:D$2034,3,FALSE)</f>
        <v>TARIFAS BANCÁRIAS</v>
      </c>
      <c r="K110" s="320">
        <f>CAZUL!F107</f>
        <v>0</v>
      </c>
      <c r="L110" s="321">
        <f>CAZUL!G107</f>
        <v>10.45</v>
      </c>
      <c r="M110" s="320">
        <f>CAZUL!H107</f>
        <v>393352.6200000011</v>
      </c>
      <c r="N110" s="322" t="s">
        <v>1307</v>
      </c>
      <c r="O110" s="323"/>
      <c r="Z110" s="324" t="str">
        <f>CAZUL!C107</f>
        <v>TARIFAS BANCÁRIAS</v>
      </c>
    </row>
    <row r="111" spans="2:26" ht="13.95" customHeight="1">
      <c r="B111" s="312">
        <v>551523000051549</v>
      </c>
      <c r="C111" s="313" t="s">
        <v>1306</v>
      </c>
      <c r="D111" s="314" t="str">
        <f>CAZUL!D108</f>
        <v>Devolução FGTS Comp 11.2021</v>
      </c>
      <c r="E111" s="315" t="str">
        <f>CAZUL!N108</f>
        <v>07/12/2021</v>
      </c>
      <c r="F111" s="316" t="str">
        <f>INICIO!D$5</f>
        <v>HOSPITAL SÃO LUCAS</v>
      </c>
      <c r="G111" s="317" t="str">
        <f>VLOOKUP(H111,FORNECEDOR!$A$1:$B$897,2,FALSE)</f>
        <v>12.955.134/0001-45</v>
      </c>
      <c r="H111" s="318" t="str">
        <f>CAZUL!E108</f>
        <v>INSTITUTO DIVA ALVES DO BRASIL</v>
      </c>
      <c r="I111" s="319" t="str">
        <f>VLOOKUP(Z111,DESPESAS!A$1:D$988,2,FALSE)</f>
        <v>03.32</v>
      </c>
      <c r="J111" s="319" t="str">
        <f>VLOOKUP(Z111,DESPESAS!A$1:D$2034,3,FALSE)</f>
        <v>DEVOLUÇÃO</v>
      </c>
      <c r="K111" s="320">
        <f>CAZUL!F108</f>
        <v>0</v>
      </c>
      <c r="L111" s="321">
        <f>CAZUL!G108</f>
        <v>35438.43</v>
      </c>
      <c r="M111" s="320">
        <f>CAZUL!H108</f>
        <v>357914.19000000111</v>
      </c>
      <c r="N111" s="322" t="s">
        <v>1307</v>
      </c>
      <c r="O111" s="323"/>
      <c r="Z111" s="324" t="str">
        <f>CAZUL!C108</f>
        <v>devolução</v>
      </c>
    </row>
    <row r="112" spans="2:26" ht="13.95" customHeight="1">
      <c r="B112" s="325">
        <v>550094000019740</v>
      </c>
      <c r="C112" s="313" t="s">
        <v>1306</v>
      </c>
      <c r="D112" s="314" t="str">
        <f>CAZUL!D109</f>
        <v>NF 72533</v>
      </c>
      <c r="E112" s="315" t="str">
        <f>CAZUL!N109</f>
        <v>07/12/2021</v>
      </c>
      <c r="F112" s="316" t="str">
        <f>INICIO!D$5</f>
        <v>HOSPITAL SÃO LUCAS</v>
      </c>
      <c r="G112" s="317" t="str">
        <f>VLOOKUP(H112,FORNECEDOR!$A$1:$B$897,2,FALSE)</f>
        <v>41.389.750/0001-84</v>
      </c>
      <c r="H112" s="318" t="str">
        <f>CAZUL!E109</f>
        <v>REDFARMA - J LAERCIO SOUZA VASCONCELOS</v>
      </c>
      <c r="I112" s="319" t="str">
        <f>VLOOKUP(Z112,DESPESAS!A$1:D$988,2,FALSE)</f>
        <v>02.02</v>
      </c>
      <c r="J112" s="319" t="str">
        <f>VLOOKUP(Z112,DESPESAS!A$1:D$2034,3,FALSE)</f>
        <v>MATERIAIS DE CONSUMO</v>
      </c>
      <c r="K112" s="320">
        <f>CAZUL!F109</f>
        <v>0</v>
      </c>
      <c r="L112" s="321">
        <f>CAZUL!G109</f>
        <v>413.61</v>
      </c>
      <c r="M112" s="320">
        <f>CAZUL!H109</f>
        <v>0</v>
      </c>
      <c r="N112" s="322" t="s">
        <v>1307</v>
      </c>
      <c r="O112" s="323"/>
      <c r="Z112" s="324" t="str">
        <f>CAZUL!C109</f>
        <v>MATERIAL HOSPITALAR</v>
      </c>
    </row>
    <row r="113" spans="2:26" ht="13.95" customHeight="1">
      <c r="B113" s="325">
        <v>550094000019740</v>
      </c>
      <c r="C113" s="313" t="s">
        <v>1306</v>
      </c>
      <c r="D113" s="314" t="str">
        <f>CAZUL!D110</f>
        <v>NF 72768</v>
      </c>
      <c r="E113" s="315" t="str">
        <f>CAZUL!N110</f>
        <v>07/12/2021</v>
      </c>
      <c r="F113" s="316" t="str">
        <f>INICIO!D$5</f>
        <v>HOSPITAL SÃO LUCAS</v>
      </c>
      <c r="G113" s="317" t="str">
        <f>VLOOKUP(H113,FORNECEDOR!$A$1:$B$897,2,FALSE)</f>
        <v>41.389.750/0001-84</v>
      </c>
      <c r="H113" s="318" t="str">
        <f>CAZUL!E110</f>
        <v>REDFARMA - J LAERCIO SOUZA VASCONCELOS</v>
      </c>
      <c r="I113" s="319" t="str">
        <f>VLOOKUP(Z113,DESPESAS!A$1:D$988,2,FALSE)</f>
        <v>02.01</v>
      </c>
      <c r="J113" s="319" t="str">
        <f>VLOOKUP(Z113,DESPESAS!A$1:D$2034,3,FALSE)</f>
        <v>MEDICAMENTOS</v>
      </c>
      <c r="K113" s="320">
        <f>CAZUL!F110</f>
        <v>0</v>
      </c>
      <c r="L113" s="321">
        <f>CAZUL!G110</f>
        <v>3977.64</v>
      </c>
      <c r="M113" s="320">
        <f>CAZUL!H110</f>
        <v>0</v>
      </c>
      <c r="N113" s="322" t="s">
        <v>1307</v>
      </c>
      <c r="O113" s="323"/>
      <c r="Z113" s="324" t="str">
        <f>CAZUL!C110</f>
        <v>MEDICAMENTOS</v>
      </c>
    </row>
    <row r="114" spans="2:26" ht="13.95" customHeight="1">
      <c r="B114" s="325">
        <v>550094000019740</v>
      </c>
      <c r="C114" s="313" t="s">
        <v>1306</v>
      </c>
      <c r="D114" s="314" t="str">
        <f>CAZUL!D111</f>
        <v>NF 72545</v>
      </c>
      <c r="E114" s="315" t="str">
        <f>CAZUL!N111</f>
        <v>07/12/2021</v>
      </c>
      <c r="F114" s="316" t="str">
        <f>INICIO!D$5</f>
        <v>HOSPITAL SÃO LUCAS</v>
      </c>
      <c r="G114" s="317" t="str">
        <f>VLOOKUP(H114,FORNECEDOR!$A$1:$B$897,2,FALSE)</f>
        <v>41.389.750/0001-84</v>
      </c>
      <c r="H114" s="318" t="str">
        <f>CAZUL!E111</f>
        <v>REDFARMA - J LAERCIO SOUZA VASCONCELOS</v>
      </c>
      <c r="I114" s="319" t="str">
        <f>VLOOKUP(Z114,DESPESAS!A$1:D$988,2,FALSE)</f>
        <v>02.02</v>
      </c>
      <c r="J114" s="319" t="str">
        <f>VLOOKUP(Z114,DESPESAS!A$1:D$2034,3,FALSE)</f>
        <v>MATERIAIS DE CONSUMO</v>
      </c>
      <c r="K114" s="320">
        <f>CAZUL!F111</f>
        <v>0</v>
      </c>
      <c r="L114" s="321">
        <f>CAZUL!G111</f>
        <v>269.02999999999997</v>
      </c>
      <c r="M114" s="320">
        <f>CAZUL!H111</f>
        <v>353253.91000000108</v>
      </c>
      <c r="N114" s="322" t="s">
        <v>1307</v>
      </c>
      <c r="O114" s="323"/>
      <c r="Z114" s="324" t="str">
        <f>CAZUL!C111</f>
        <v>MATERIAL HOSPITALAR</v>
      </c>
    </row>
    <row r="115" spans="2:26" ht="13.95" customHeight="1">
      <c r="B115" s="325">
        <v>552889000036833</v>
      </c>
      <c r="C115" s="313" t="s">
        <v>1306</v>
      </c>
      <c r="D115" s="314" t="str">
        <f>CAZUL!D112</f>
        <v>NF 142204</v>
      </c>
      <c r="E115" s="315" t="str">
        <f>CAZUL!N112</f>
        <v>07/12/2021</v>
      </c>
      <c r="F115" s="316" t="str">
        <f>INICIO!D$5</f>
        <v>HOSPITAL SÃO LUCAS</v>
      </c>
      <c r="G115" s="317" t="str">
        <f>VLOOKUP(H115,FORNECEDOR!$A$1:$B$897,2,FALSE)</f>
        <v>21.596.736/0001-44</v>
      </c>
      <c r="H115" s="318" t="str">
        <f>CAZUL!E112</f>
        <v>ULTRAMEGA DISTRIBUIDORA HOSPITALAR LTDA</v>
      </c>
      <c r="I115" s="319" t="str">
        <f>VLOOKUP(Z115,DESPESAS!A$1:D$988,2,FALSE)</f>
        <v>02.01</v>
      </c>
      <c r="J115" s="319" t="str">
        <f>VLOOKUP(Z115,DESPESAS!A$1:D$2034,3,FALSE)</f>
        <v>MEDICAMENTOS</v>
      </c>
      <c r="K115" s="320">
        <f>CAZUL!F112</f>
        <v>0</v>
      </c>
      <c r="L115" s="321">
        <f>CAZUL!G112</f>
        <v>11243.85</v>
      </c>
      <c r="M115" s="320">
        <f>CAZUL!H112</f>
        <v>0</v>
      </c>
      <c r="N115" s="322" t="s">
        <v>1307</v>
      </c>
      <c r="O115" s="323"/>
      <c r="Z115" s="324" t="str">
        <f>CAZUL!C112</f>
        <v>MEDICAMENTOS</v>
      </c>
    </row>
    <row r="116" spans="2:26" ht="13.95" customHeight="1">
      <c r="B116" s="325">
        <v>551523000051549</v>
      </c>
      <c r="C116" s="313" t="s">
        <v>1306</v>
      </c>
      <c r="D116" s="314" t="str">
        <f>CAZUL!D113</f>
        <v>Devolução FGTS 13°</v>
      </c>
      <c r="E116" s="315" t="str">
        <f>CAZUL!N113</f>
        <v>07/12/2021</v>
      </c>
      <c r="F116" s="316" t="str">
        <f>INICIO!D$5</f>
        <v>HOSPITAL SÃO LUCAS</v>
      </c>
      <c r="G116" s="317" t="str">
        <f>VLOOKUP(H116,FORNECEDOR!$A$1:$B$897,2,FALSE)</f>
        <v>12.955.134/0001-45</v>
      </c>
      <c r="H116" s="318" t="str">
        <f>CAZUL!E113</f>
        <v>INSTITUTO DIVA ALVES DO BRASIL</v>
      </c>
      <c r="I116" s="319" t="str">
        <f>VLOOKUP(Z116,DESPESAS!A$1:D$988,2,FALSE)</f>
        <v>03.32</v>
      </c>
      <c r="J116" s="319" t="str">
        <f>VLOOKUP(Z116,DESPESAS!A$1:D$2034,3,FALSE)</f>
        <v>DEVOLUÇÃO</v>
      </c>
      <c r="K116" s="320">
        <f>CAZUL!F113</f>
        <v>0</v>
      </c>
      <c r="L116" s="321">
        <f>CAZUL!G113</f>
        <v>12370.84</v>
      </c>
      <c r="M116" s="320">
        <f>CAZUL!H113</f>
        <v>0</v>
      </c>
      <c r="N116" s="322" t="s">
        <v>1307</v>
      </c>
      <c r="O116" s="323"/>
      <c r="Z116" s="324" t="str">
        <f>CAZUL!C113</f>
        <v>devolução</v>
      </c>
    </row>
    <row r="117" spans="2:26" ht="13.95" customHeight="1">
      <c r="B117" s="325">
        <v>550433000056587</v>
      </c>
      <c r="C117" s="313" t="s">
        <v>1306</v>
      </c>
      <c r="D117" s="314" t="str">
        <f>CAZUL!D114</f>
        <v>Repasse Comp: 11/2021</v>
      </c>
      <c r="E117" s="315" t="str">
        <f>CAZUL!N114</f>
        <v>08/12/2021</v>
      </c>
      <c r="F117" s="316" t="str">
        <f>INICIO!D$5</f>
        <v>HOSPITAL SÃO LUCAS</v>
      </c>
      <c r="G117" s="317" t="str">
        <f>VLOOKUP(H117,FORNECEDOR!$A$1:$B$897,2,FALSE)</f>
        <v>07.954.480/0003-30</v>
      </c>
      <c r="H117" s="318" t="str">
        <f>CAZUL!E114</f>
        <v xml:space="preserve">Governo de Estado do Ceará </v>
      </c>
      <c r="I117" s="319" t="str">
        <f>VLOOKUP(Z117,DESPESAS!A$1:D$988,2,FALSE)</f>
        <v>03.37</v>
      </c>
      <c r="J117" s="319" t="str">
        <f>VLOOKUP(Z117,DESPESAS!A$1:D$2034,3,FALSE)</f>
        <v>CONTRATO DE GESTÃO</v>
      </c>
      <c r="K117" s="320">
        <f>CAZUL!F114</f>
        <v>1391108.85</v>
      </c>
      <c r="L117" s="321">
        <f>CAZUL!G114</f>
        <v>0</v>
      </c>
      <c r="M117" s="320">
        <f>CAZUL!H114</f>
        <v>1720748.0700000012</v>
      </c>
      <c r="N117" s="322" t="s">
        <v>1307</v>
      </c>
      <c r="O117" s="323"/>
      <c r="Z117" s="324" t="str">
        <f>CAZUL!C114</f>
        <v>CONTRATO DE GESTÃO</v>
      </c>
    </row>
    <row r="118" spans="2:26" ht="13.95" customHeight="1">
      <c r="B118" s="325">
        <v>551598000105466</v>
      </c>
      <c r="C118" s="313" t="s">
        <v>1306</v>
      </c>
      <c r="D118" s="314" t="str">
        <f>CAZUL!D115</f>
        <v>NF 11093</v>
      </c>
      <c r="E118" s="315" t="str">
        <f>CAZUL!N115</f>
        <v>09/12/2021</v>
      </c>
      <c r="F118" s="316" t="str">
        <f>INICIO!D$5</f>
        <v>HOSPITAL SÃO LUCAS</v>
      </c>
      <c r="G118" s="317" t="str">
        <f>VLOOKUP(H118,FORNECEDOR!$A$1:$B$897,2,FALSE)</f>
        <v>02.713.654/0001-98</v>
      </c>
      <c r="H118" s="318" t="str">
        <f>CAZUL!E115</f>
        <v>JOSE ANACLETO SOBRINHO</v>
      </c>
      <c r="I118" s="319" t="str">
        <f>VLOOKUP(Z118,DESPESAS!A$1:D$988,2,FALSE)</f>
        <v>02.07</v>
      </c>
      <c r="J118" s="319" t="str">
        <f>VLOOKUP(Z118,DESPESAS!A$1:D$2034,3,FALSE)</f>
        <v>Materiais de Escritório</v>
      </c>
      <c r="K118" s="320">
        <f>CAZUL!F115</f>
        <v>0</v>
      </c>
      <c r="L118" s="321">
        <f>CAZUL!G115</f>
        <v>1804.64</v>
      </c>
      <c r="M118" s="320">
        <f>CAZUL!H115</f>
        <v>0</v>
      </c>
      <c r="N118" s="322" t="s">
        <v>1307</v>
      </c>
      <c r="O118" s="323"/>
      <c r="Z118" s="324" t="str">
        <f>CAZUL!C115</f>
        <v>Materiais de Escritório</v>
      </c>
    </row>
    <row r="119" spans="2:26" ht="13.95" customHeight="1">
      <c r="B119" s="325">
        <v>833431200388503</v>
      </c>
      <c r="C119" s="313" t="s">
        <v>1306</v>
      </c>
      <c r="D119" s="314" t="str">
        <f>CAZUL!D116</f>
        <v>TARIFA BANCÁRIA</v>
      </c>
      <c r="E119" s="315" t="str">
        <f>CAZUL!N116</f>
        <v>09/12/2021</v>
      </c>
      <c r="F119" s="316" t="str">
        <f>INICIO!D$5</f>
        <v>HOSPITAL SÃO LUCAS</v>
      </c>
      <c r="G119" s="317" t="str">
        <f>VLOOKUP(H119,FORNECEDOR!$A$1:$B$897,2,FALSE)</f>
        <v>00.000.000/1409-53</v>
      </c>
      <c r="H119" s="318" t="str">
        <f>CAZUL!E116</f>
        <v>BANCO DO BRASIL</v>
      </c>
      <c r="I119" s="319" t="str">
        <f>VLOOKUP(Z119,DESPESAS!A$1:D$988,2,FALSE)</f>
        <v>04.07</v>
      </c>
      <c r="J119" s="319" t="str">
        <f>VLOOKUP(Z119,DESPESAS!A$1:D$2034,3,FALSE)</f>
        <v>TARIFAS BANCÁRIAS</v>
      </c>
      <c r="K119" s="320">
        <f>CAZUL!F116</f>
        <v>0</v>
      </c>
      <c r="L119" s="321">
        <f>CAZUL!G116</f>
        <v>693.6</v>
      </c>
      <c r="M119" s="320">
        <f>CAZUL!H116</f>
        <v>0</v>
      </c>
      <c r="N119" s="322" t="s">
        <v>1307</v>
      </c>
      <c r="O119" s="323"/>
      <c r="Z119" s="324" t="str">
        <f>CAZUL!C116</f>
        <v>TARIFAS BANCÁRIAS</v>
      </c>
    </row>
    <row r="120" spans="2:26" ht="13.95" customHeight="1">
      <c r="B120" s="325">
        <v>833431200388504</v>
      </c>
      <c r="C120" s="313" t="s">
        <v>1306</v>
      </c>
      <c r="D120" s="314" t="str">
        <f>CAZUL!D117</f>
        <v>TARIFA BANCÁRIA</v>
      </c>
      <c r="E120" s="315" t="str">
        <f>CAZUL!N117</f>
        <v>09/12/2021</v>
      </c>
      <c r="F120" s="316" t="str">
        <f>INICIO!D$5</f>
        <v>HOSPITAL SÃO LUCAS</v>
      </c>
      <c r="G120" s="317" t="str">
        <f>VLOOKUP(H120,FORNECEDOR!$A$1:$B$897,2,FALSE)</f>
        <v>00.000.000/1409-53</v>
      </c>
      <c r="H120" s="318" t="str">
        <f>CAZUL!E117</f>
        <v>BANCO DO BRASIL</v>
      </c>
      <c r="I120" s="319" t="str">
        <f>VLOOKUP(Z120,DESPESAS!A$1:D$988,2,FALSE)</f>
        <v>04.07</v>
      </c>
      <c r="J120" s="319" t="str">
        <f>VLOOKUP(Z120,DESPESAS!A$1:D$2034,3,FALSE)</f>
        <v>TARIFAS BANCÁRIAS</v>
      </c>
      <c r="K120" s="320">
        <f>CAZUL!F117</f>
        <v>0</v>
      </c>
      <c r="L120" s="321">
        <f>CAZUL!G117</f>
        <v>781.92</v>
      </c>
      <c r="M120" s="320">
        <f>CAZUL!H117</f>
        <v>0</v>
      </c>
      <c r="N120" s="322" t="s">
        <v>1307</v>
      </c>
      <c r="O120" s="323"/>
      <c r="Z120" s="324" t="str">
        <f>CAZUL!C117</f>
        <v>TARIFAS BANCÁRIAS</v>
      </c>
    </row>
    <row r="121" spans="2:26" ht="13.95" customHeight="1">
      <c r="B121" s="325">
        <v>8315</v>
      </c>
      <c r="C121" s="313" t="s">
        <v>1306</v>
      </c>
      <c r="D121" s="314" t="str">
        <f>CAZUL!D118</f>
        <v>Folha Comp: 11/2021</v>
      </c>
      <c r="E121" s="315" t="str">
        <f>CAZUL!N118</f>
        <v>09/12/2021</v>
      </c>
      <c r="F121" s="316" t="str">
        <f>INICIO!D$5</f>
        <v>HOSPITAL SÃO LUCAS</v>
      </c>
      <c r="G121" s="317" t="str">
        <f>VLOOKUP(H121,FORNECEDOR!$A$1:$B$897,2,FALSE)</f>
        <v>12.955.134/0001-45</v>
      </c>
      <c r="H121" s="318" t="str">
        <f>CAZUL!E118</f>
        <v>INSTITUTO DIVA ALVES DO BRASIL</v>
      </c>
      <c r="I121" s="319" t="str">
        <f>VLOOKUP(Z121,DESPESAS!A$1:D$988,2,FALSE)</f>
        <v>01.01</v>
      </c>
      <c r="J121" s="319" t="str">
        <f>VLOOKUP(Z121,DESPESAS!A$1:D$2034,3,FALSE)</f>
        <v>SALÁRIO</v>
      </c>
      <c r="K121" s="320">
        <f>CAZUL!F118</f>
        <v>0</v>
      </c>
      <c r="L121" s="321">
        <f>CAZUL!G118</f>
        <v>390962.87</v>
      </c>
      <c r="M121" s="320">
        <f>CAZUL!H118</f>
        <v>1326505.0400000014</v>
      </c>
      <c r="N121" s="322" t="s">
        <v>1307</v>
      </c>
      <c r="O121" s="323"/>
      <c r="Z121" s="324" t="str">
        <f>CAZUL!C118</f>
        <v>salários</v>
      </c>
    </row>
    <row r="122" spans="2:26" ht="13.95" customHeight="1">
      <c r="B122" s="325">
        <v>552371000026951</v>
      </c>
      <c r="C122" s="313" t="s">
        <v>1306</v>
      </c>
      <c r="D122" s="314" t="str">
        <f>CAZUL!D119</f>
        <v>Fundo Fixo Comp: 11.2021</v>
      </c>
      <c r="E122" s="315" t="str">
        <f>CAZUL!N119</f>
        <v>10/12/2021</v>
      </c>
      <c r="F122" s="316" t="str">
        <f>INICIO!D$5</f>
        <v>HOSPITAL SÃO LUCAS</v>
      </c>
      <c r="G122" s="317" t="str">
        <f>VLOOKUP(H122,FORNECEDOR!$A$1:$B$897,2,FALSE)</f>
        <v>021.082.664-96</v>
      </c>
      <c r="H122" s="318" t="str">
        <f>CAZUL!E119</f>
        <v>ALVARO DE AZEVEDO SALVADOR JUNIOR</v>
      </c>
      <c r="I122" s="319" t="str">
        <f>VLOOKUP(Z122,DESPESAS!A$1:D$988,2,FALSE)</f>
        <v>03.31</v>
      </c>
      <c r="J122" s="319" t="str">
        <f>VLOOKUP(Z122,DESPESAS!A$1:D$2034,3,FALSE)</f>
        <v>FUNDO FIXO</v>
      </c>
      <c r="K122" s="320">
        <f>CAZUL!F119</f>
        <v>0</v>
      </c>
      <c r="L122" s="321">
        <f>CAZUL!G119</f>
        <v>1996.49</v>
      </c>
      <c r="M122" s="320">
        <f>CAZUL!H119</f>
        <v>1324508.5500000014</v>
      </c>
      <c r="N122" s="322" t="s">
        <v>1307</v>
      </c>
      <c r="O122" s="323"/>
      <c r="Z122" s="324" t="str">
        <f>CAZUL!C119</f>
        <v>FUNDO FIXO</v>
      </c>
    </row>
    <row r="123" spans="2:26" ht="13.95" customHeight="1">
      <c r="B123" s="325">
        <v>553546000103135</v>
      </c>
      <c r="C123" s="313" t="s">
        <v>1306</v>
      </c>
      <c r="D123" s="314" t="str">
        <f>CAZUL!D120</f>
        <v>1/1Compra NFe 26284-1</v>
      </c>
      <c r="E123" s="315" t="str">
        <f>CAZUL!N120</f>
        <v>10/12/2021</v>
      </c>
      <c r="F123" s="316" t="str">
        <f>INICIO!D$5</f>
        <v>HOSPITAL SÃO LUCAS</v>
      </c>
      <c r="G123" s="317" t="str">
        <f>VLOOKUP(H123,FORNECEDOR!$A$1:$B$897,2,FALSE)</f>
        <v>27.292.082/0001-41</v>
      </c>
      <c r="H123" s="318" t="str">
        <f>CAZUL!E120</f>
        <v>MEDIPRO COMERCIO DE PRODUTOS HOSPITALARES EIRELI - ME</v>
      </c>
      <c r="I123" s="319" t="str">
        <f>VLOOKUP(Z123,DESPESAS!A$1:D$988,2,FALSE)</f>
        <v>02.02</v>
      </c>
      <c r="J123" s="319" t="str">
        <f>VLOOKUP(Z123,DESPESAS!A$1:D$2034,3,FALSE)</f>
        <v>MATERIAIS DE CONSUMO</v>
      </c>
      <c r="K123" s="320">
        <f>CAZUL!F120</f>
        <v>0</v>
      </c>
      <c r="L123" s="321">
        <f>CAZUL!G120</f>
        <v>12699.35</v>
      </c>
      <c r="M123" s="320">
        <f>CAZUL!H120</f>
        <v>1311809.2000000014</v>
      </c>
      <c r="N123" s="322" t="s">
        <v>1307</v>
      </c>
      <c r="O123" s="323"/>
      <c r="Z123" s="324" t="str">
        <f>CAZUL!C120</f>
        <v>MATERIAL HOSPITALAR</v>
      </c>
    </row>
    <row r="124" spans="2:26" ht="13.95" customHeight="1">
      <c r="B124" s="325">
        <v>121016</v>
      </c>
      <c r="C124" s="313" t="s">
        <v>1306</v>
      </c>
      <c r="D124" s="314" t="str">
        <f>CAZUL!D121</f>
        <v>1/1NFS-e:312</v>
      </c>
      <c r="E124" s="315" t="str">
        <f>CAZUL!N121</f>
        <v>10/12/2021</v>
      </c>
      <c r="F124" s="316" t="str">
        <f>INICIO!D$5</f>
        <v>HOSPITAL SÃO LUCAS</v>
      </c>
      <c r="G124" s="317" t="str">
        <f>VLOOKUP(H124,FORNECEDOR!$A$1:$B$897,2,FALSE)</f>
        <v>27.389.713/0001-45</v>
      </c>
      <c r="H124" s="318" t="str">
        <f>CAZUL!E121</f>
        <v>INTRA MED SERVICOS DE SAUDE LTDA - ME</v>
      </c>
      <c r="I124" s="319" t="str">
        <f>VLOOKUP(Z124,DESPESAS!A$1:D$988,2,FALSE)</f>
        <v>03.21</v>
      </c>
      <c r="J124" s="319" t="str">
        <f>VLOOKUP(Z124,DESPESAS!A$1:D$2034,3,FALSE)</f>
        <v>SERVIÇOS MÉDICOS</v>
      </c>
      <c r="K124" s="320">
        <f>CAZUL!F121</f>
        <v>0</v>
      </c>
      <c r="L124" s="321">
        <f>CAZUL!G121</f>
        <v>1589.35</v>
      </c>
      <c r="M124" s="320">
        <f>CAZUL!H121</f>
        <v>0</v>
      </c>
      <c r="N124" s="322" t="s">
        <v>1307</v>
      </c>
      <c r="O124" s="323"/>
      <c r="Z124" s="324" t="str">
        <f>CAZUL!C121</f>
        <v>Serviço Médico</v>
      </c>
    </row>
    <row r="125" spans="2:26" ht="13.95" customHeight="1">
      <c r="B125" s="325">
        <v>551598000041043</v>
      </c>
      <c r="C125" s="313" t="s">
        <v>1306</v>
      </c>
      <c r="D125" s="314" t="str">
        <f>CAZUL!D122</f>
        <v>1/1NFS-e:143</v>
      </c>
      <c r="E125" s="315" t="str">
        <f>CAZUL!N122</f>
        <v>10/12/2021</v>
      </c>
      <c r="F125" s="316" t="str">
        <f>INICIO!D$5</f>
        <v>HOSPITAL SÃO LUCAS</v>
      </c>
      <c r="G125" s="317" t="str">
        <f>VLOOKUP(H125,FORNECEDOR!$A$1:$B$897,2,FALSE)</f>
        <v>25.208.022/0001-72</v>
      </c>
      <c r="H125" s="318" t="str">
        <f>CAZUL!E122</f>
        <v>COUTO BEM SERVICOS MEDICOS LTDA - ME</v>
      </c>
      <c r="I125" s="319" t="str">
        <f>VLOOKUP(Z125,DESPESAS!A$1:D$988,2,FALSE)</f>
        <v>03.21</v>
      </c>
      <c r="J125" s="319" t="str">
        <f>VLOOKUP(Z125,DESPESAS!A$1:D$2034,3,FALSE)</f>
        <v>SERVIÇOS MÉDICOS</v>
      </c>
      <c r="K125" s="320">
        <f>CAZUL!F122</f>
        <v>0</v>
      </c>
      <c r="L125" s="321">
        <f>CAZUL!G122</f>
        <v>17596.150000000001</v>
      </c>
      <c r="M125" s="320">
        <f>CAZUL!H122</f>
        <v>1292623.7000000014</v>
      </c>
      <c r="N125" s="322" t="s">
        <v>1307</v>
      </c>
      <c r="O125" s="323"/>
      <c r="Z125" s="324" t="str">
        <f>CAZUL!C122</f>
        <v>Serviço Médico</v>
      </c>
    </row>
    <row r="126" spans="2:26" ht="13.95" customHeight="1">
      <c r="B126" s="325">
        <v>121008</v>
      </c>
      <c r="C126" s="313" t="s">
        <v>1306</v>
      </c>
      <c r="D126" s="314" t="str">
        <f>CAZUL!D123</f>
        <v>1/1NFS-e:149</v>
      </c>
      <c r="E126" s="315" t="str">
        <f>CAZUL!N123</f>
        <v>10/12/2021</v>
      </c>
      <c r="F126" s="316" t="str">
        <f>INICIO!D$5</f>
        <v>HOSPITAL SÃO LUCAS</v>
      </c>
      <c r="G126" s="317" t="str">
        <f>VLOOKUP(H126,FORNECEDOR!$A$1:$B$897,2,FALSE)</f>
        <v>26.341.113/0001-44</v>
      </c>
      <c r="H126" s="318" t="str">
        <f>CAZUL!E123</f>
        <v>SC SERVICOS MEDICOS LTDA</v>
      </c>
      <c r="I126" s="319" t="str">
        <f>VLOOKUP(Z126,DESPESAS!A$1:D$988,2,FALSE)</f>
        <v>03.21</v>
      </c>
      <c r="J126" s="319" t="str">
        <f>VLOOKUP(Z126,DESPESAS!A$1:D$2034,3,FALSE)</f>
        <v>SERVIÇOS MÉDICOS</v>
      </c>
      <c r="K126" s="320">
        <f>CAZUL!F123</f>
        <v>0</v>
      </c>
      <c r="L126" s="321">
        <f>CAZUL!G123</f>
        <v>3628.89</v>
      </c>
      <c r="M126" s="320">
        <f>CAZUL!H123</f>
        <v>1288994.8100000015</v>
      </c>
      <c r="N126" s="322" t="s">
        <v>1307</v>
      </c>
      <c r="O126" s="323"/>
      <c r="Z126" s="324" t="str">
        <f>CAZUL!C123</f>
        <v>Serviço Médico</v>
      </c>
    </row>
    <row r="127" spans="2:26" ht="13.95" customHeight="1">
      <c r="B127" s="325">
        <v>121012</v>
      </c>
      <c r="C127" s="313" t="s">
        <v>1306</v>
      </c>
      <c r="D127" s="314" t="str">
        <f>CAZUL!D124</f>
        <v>1/1NFS-e:49</v>
      </c>
      <c r="E127" s="315" t="str">
        <f>CAZUL!N124</f>
        <v>10/12/2021</v>
      </c>
      <c r="F127" s="316" t="str">
        <f>INICIO!D$5</f>
        <v>HOSPITAL SÃO LUCAS</v>
      </c>
      <c r="G127" s="317" t="str">
        <f>VLOOKUP(H127,FORNECEDOR!$A$1:$B$897,2,FALSE)</f>
        <v xml:space="preserve">40.000.626/0001-12 </v>
      </c>
      <c r="H127" s="318" t="str">
        <f>CAZUL!E124</f>
        <v>S. &amp; E. SERVIÇOS MEDICOS E ASSISTENCIA PEDIATRICA</v>
      </c>
      <c r="I127" s="319" t="str">
        <f>VLOOKUP(Z127,DESPESAS!A$1:D$988,2,FALSE)</f>
        <v>03.21</v>
      </c>
      <c r="J127" s="319" t="str">
        <f>VLOOKUP(Z127,DESPESAS!A$1:D$2034,3,FALSE)</f>
        <v>SERVIÇOS MÉDICOS</v>
      </c>
      <c r="K127" s="320">
        <f>CAZUL!F124</f>
        <v>0</v>
      </c>
      <c r="L127" s="321">
        <f>CAZUL!G124</f>
        <v>3024.05</v>
      </c>
      <c r="M127" s="320">
        <f>CAZUL!H124</f>
        <v>1285970.7600000014</v>
      </c>
      <c r="N127" s="322" t="s">
        <v>1307</v>
      </c>
      <c r="O127" s="323"/>
      <c r="Z127" s="324" t="str">
        <f>CAZUL!C124</f>
        <v>Serviço Médico</v>
      </c>
    </row>
    <row r="128" spans="2:26" ht="13.95" customHeight="1">
      <c r="B128" s="325">
        <v>551598000007290</v>
      </c>
      <c r="C128" s="313" t="s">
        <v>1306</v>
      </c>
      <c r="D128" s="314" t="str">
        <f>CAZUL!D125</f>
        <v>NF 45664</v>
      </c>
      <c r="E128" s="315" t="str">
        <f>CAZUL!N125</f>
        <v>10/12/2021</v>
      </c>
      <c r="F128" s="316" t="str">
        <f>INICIO!D$5</f>
        <v>HOSPITAL SÃO LUCAS</v>
      </c>
      <c r="G128" s="317" t="str">
        <f>VLOOKUP(H128,FORNECEDOR!$A$1:$B$897,2,FALSE)</f>
        <v>04.288.424/0001-54</v>
      </c>
      <c r="H128" s="318" t="str">
        <f>CAZUL!E125</f>
        <v>KAIROZ COMERCIO E REPRESENTACAO LTDA</v>
      </c>
      <c r="I128" s="319" t="str">
        <f>VLOOKUP(Z128,DESPESAS!A$1:D$988,2,FALSE)</f>
        <v>02.06</v>
      </c>
      <c r="J128" s="319" t="str">
        <f>VLOOKUP(Z128,DESPESAS!A$1:D$2034,3,FALSE)</f>
        <v>MATERIAIS DE LIMPEZA</v>
      </c>
      <c r="K128" s="320">
        <f>CAZUL!F125</f>
        <v>0</v>
      </c>
      <c r="L128" s="321">
        <f>CAZUL!G125</f>
        <v>720</v>
      </c>
      <c r="M128" s="320">
        <f>CAZUL!H125</f>
        <v>0</v>
      </c>
      <c r="N128" s="322" t="s">
        <v>1307</v>
      </c>
      <c r="O128" s="323"/>
      <c r="Z128" s="324" t="str">
        <f>CAZUL!C125</f>
        <v>Materiais de Limpeza e de Higiene</v>
      </c>
    </row>
    <row r="129" spans="2:26" ht="13.95" customHeight="1">
      <c r="B129" s="325">
        <v>121001</v>
      </c>
      <c r="C129" s="313" t="s">
        <v>1306</v>
      </c>
      <c r="D129" s="314" t="str">
        <f>CAZUL!D126</f>
        <v>NF 12928</v>
      </c>
      <c r="E129" s="315" t="str">
        <f>CAZUL!N126</f>
        <v>10/12/2021</v>
      </c>
      <c r="F129" s="316" t="str">
        <f>INICIO!D$5</f>
        <v>HOSPITAL SÃO LUCAS</v>
      </c>
      <c r="G129" s="317" t="str">
        <f>VLOOKUP(H129,FORNECEDOR!$A$1:$B$897,2,FALSE)</f>
        <v>28.358.623/0001-50</v>
      </c>
      <c r="H129" s="318" t="str">
        <f>CAZUL!E126</f>
        <v>PEDRO VICTOR F SILVA</v>
      </c>
      <c r="I129" s="319" t="str">
        <f>VLOOKUP(Z129,DESPESAS!A$1:D$988,2,FALSE)</f>
        <v>02.06</v>
      </c>
      <c r="J129" s="319" t="str">
        <f>VLOOKUP(Z129,DESPESAS!A$1:D$2034,3,FALSE)</f>
        <v>MATERIAIS DE LIMPEZA</v>
      </c>
      <c r="K129" s="320">
        <f>CAZUL!F126</f>
        <v>0</v>
      </c>
      <c r="L129" s="321">
        <f>CAZUL!G126</f>
        <v>1411</v>
      </c>
      <c r="M129" s="320">
        <f>CAZUL!H126</f>
        <v>1283839.7600000014</v>
      </c>
      <c r="N129" s="322" t="s">
        <v>1307</v>
      </c>
      <c r="O129" s="323"/>
      <c r="Z129" s="324" t="str">
        <f>CAZUL!C126</f>
        <v>Materiais de Limpeza e de Higiene</v>
      </c>
    </row>
    <row r="130" spans="2:26" ht="13.95" customHeight="1">
      <c r="B130" s="325">
        <v>121011</v>
      </c>
      <c r="C130" s="313" t="s">
        <v>1306</v>
      </c>
      <c r="D130" s="314" t="str">
        <f>CAZUL!D127</f>
        <v>1/1NFS-e:113</v>
      </c>
      <c r="E130" s="315" t="str">
        <f>CAZUL!N127</f>
        <v>10/12/2021</v>
      </c>
      <c r="F130" s="316" t="str">
        <f>INICIO!D$5</f>
        <v>HOSPITAL SÃO LUCAS</v>
      </c>
      <c r="G130" s="317" t="str">
        <f>VLOOKUP(H130,FORNECEDOR!$A$1:$B$897,2,FALSE)</f>
        <v xml:space="preserve"> 25.035.280/0001-02</v>
      </c>
      <c r="H130" s="318" t="str">
        <f>CAZUL!E127</f>
        <v>PRIMEIROS PASSOS - SERV DE ASSIST PEDIATRICA LTDA</v>
      </c>
      <c r="I130" s="319" t="str">
        <f>VLOOKUP(Z130,DESPESAS!A$1:D$988,2,FALSE)</f>
        <v>03.21</v>
      </c>
      <c r="J130" s="319" t="str">
        <f>VLOOKUP(Z130,DESPESAS!A$1:D$2034,3,FALSE)</f>
        <v>SERVIÇOS MÉDICOS</v>
      </c>
      <c r="K130" s="320">
        <f>CAZUL!F127</f>
        <v>0</v>
      </c>
      <c r="L130" s="321">
        <f>CAZUL!G127</f>
        <v>20547.66</v>
      </c>
      <c r="M130" s="320">
        <f>CAZUL!H127</f>
        <v>1263292.1000000015</v>
      </c>
      <c r="N130" s="322" t="s">
        <v>1307</v>
      </c>
      <c r="O130" s="323"/>
      <c r="Z130" s="324" t="str">
        <f>CAZUL!C127</f>
        <v>Serviço Médico</v>
      </c>
    </row>
    <row r="131" spans="2:26" ht="13.95" customHeight="1">
      <c r="B131" s="325">
        <v>121020</v>
      </c>
      <c r="C131" s="313" t="s">
        <v>1306</v>
      </c>
      <c r="D131" s="314" t="str">
        <f>CAZUL!D128</f>
        <v>1/1NFS-e:268</v>
      </c>
      <c r="E131" s="315" t="str">
        <f>CAZUL!N128</f>
        <v>10/12/2021</v>
      </c>
      <c r="F131" s="316" t="str">
        <f>INICIO!D$5</f>
        <v>HOSPITAL SÃO LUCAS</v>
      </c>
      <c r="G131" s="317" t="str">
        <f>VLOOKUP(H131,FORNECEDOR!$A$1:$B$897,2,FALSE)</f>
        <v>25.109.328/0001-71</v>
      </c>
      <c r="H131" s="318" t="str">
        <f>CAZUL!E128</f>
        <v>PEDIATRICE SERV MEDICOS E REAB FISISCA LTDA - ME</v>
      </c>
      <c r="I131" s="319" t="str">
        <f>VLOOKUP(Z131,DESPESAS!A$1:D$988,2,FALSE)</f>
        <v>03.21</v>
      </c>
      <c r="J131" s="319" t="str">
        <f>VLOOKUP(Z131,DESPESAS!A$1:D$2034,3,FALSE)</f>
        <v>SERVIÇOS MÉDICOS</v>
      </c>
      <c r="K131" s="320">
        <f>CAZUL!F128</f>
        <v>0</v>
      </c>
      <c r="L131" s="321">
        <f>CAZUL!G128</f>
        <v>33830</v>
      </c>
      <c r="M131" s="320">
        <f>CAZUL!H128</f>
        <v>1229462.1000000015</v>
      </c>
      <c r="N131" s="322" t="s">
        <v>1307</v>
      </c>
      <c r="O131" s="323"/>
      <c r="Z131" s="324" t="str">
        <f>CAZUL!C128</f>
        <v>Serviço Médico</v>
      </c>
    </row>
    <row r="132" spans="2:26" ht="13.95" customHeight="1">
      <c r="B132" s="325">
        <v>121009</v>
      </c>
      <c r="C132" s="313" t="s">
        <v>1306</v>
      </c>
      <c r="D132" s="314" t="str">
        <f>CAZUL!D129</f>
        <v>1/1Compra de serviço Série:SN / NFS-e:269</v>
      </c>
      <c r="E132" s="315" t="str">
        <f>CAZUL!N129</f>
        <v>10/12/2021</v>
      </c>
      <c r="F132" s="316" t="str">
        <f>INICIO!D$5</f>
        <v>HOSPITAL SÃO LUCAS</v>
      </c>
      <c r="G132" s="317" t="str">
        <f>VLOOKUP(H132,FORNECEDOR!$A$1:$B$897,2,FALSE)</f>
        <v>29.127.117/0001-12</v>
      </c>
      <c r="H132" s="318" t="str">
        <f>CAZUL!E129</f>
        <v>ANGEL - SERVIÇOS MÉDICOS ESPECIALIZADOS LTDA</v>
      </c>
      <c r="I132" s="319" t="str">
        <f>VLOOKUP(Z132,DESPESAS!A$1:D$988,2,FALSE)</f>
        <v>03.21</v>
      </c>
      <c r="J132" s="319" t="str">
        <f>VLOOKUP(Z132,DESPESAS!A$1:D$2034,3,FALSE)</f>
        <v>SERVIÇOS MÉDICOS</v>
      </c>
      <c r="K132" s="320">
        <f>CAZUL!F129</f>
        <v>0</v>
      </c>
      <c r="L132" s="321">
        <f>CAZUL!G129</f>
        <v>4299.01</v>
      </c>
      <c r="M132" s="320">
        <f>CAZUL!H129</f>
        <v>0</v>
      </c>
      <c r="N132" s="322" t="s">
        <v>1307</v>
      </c>
      <c r="O132" s="323"/>
      <c r="Z132" s="324" t="str">
        <f>CAZUL!C129</f>
        <v>Serviço Médico</v>
      </c>
    </row>
    <row r="133" spans="2:26" ht="13.95" customHeight="1">
      <c r="B133" s="325">
        <v>121006</v>
      </c>
      <c r="C133" s="313" t="s">
        <v>1306</v>
      </c>
      <c r="D133" s="314" t="str">
        <f>CAZUL!D130</f>
        <v>1/1NFS-e:3574</v>
      </c>
      <c r="E133" s="315" t="str">
        <f>CAZUL!N130</f>
        <v>10/12/2021</v>
      </c>
      <c r="F133" s="316" t="str">
        <f>INICIO!D$5</f>
        <v>HOSPITAL SÃO LUCAS</v>
      </c>
      <c r="G133" s="317" t="str">
        <f>VLOOKUP(H133,FORNECEDOR!$A$1:$B$897,2,FALSE)</f>
        <v>21.959.988/0001-90</v>
      </c>
      <c r="H133" s="318" t="str">
        <f>CAZUL!E130</f>
        <v>FORTAL MEDIC ASSISTENCIA MEDICA E CONSULTORIA S S</v>
      </c>
      <c r="I133" s="319" t="str">
        <f>VLOOKUP(Z133,DESPESAS!A$1:D$988,2,FALSE)</f>
        <v>03.21</v>
      </c>
      <c r="J133" s="319" t="str">
        <f>VLOOKUP(Z133,DESPESAS!A$1:D$2034,3,FALSE)</f>
        <v>SERVIÇOS MÉDICOS</v>
      </c>
      <c r="K133" s="320">
        <f>CAZUL!F130</f>
        <v>0</v>
      </c>
      <c r="L133" s="321">
        <f>CAZUL!G130</f>
        <v>2270.4499999999998</v>
      </c>
      <c r="M133" s="320">
        <f>CAZUL!H130</f>
        <v>0</v>
      </c>
      <c r="N133" s="322" t="s">
        <v>1307</v>
      </c>
      <c r="O133" s="323"/>
      <c r="Z133" s="324" t="str">
        <f>CAZUL!C130</f>
        <v>Serviço Médico</v>
      </c>
    </row>
    <row r="134" spans="2:26" ht="13.95" customHeight="1">
      <c r="B134" s="325">
        <v>121003</v>
      </c>
      <c r="C134" s="313" t="s">
        <v>1306</v>
      </c>
      <c r="D134" s="314" t="str">
        <f>CAZUL!D131</f>
        <v>1/1NFS-e:16</v>
      </c>
      <c r="E134" s="315" t="str">
        <f>CAZUL!N131</f>
        <v>10/12/2021</v>
      </c>
      <c r="F134" s="316" t="str">
        <f>INICIO!D$5</f>
        <v>HOSPITAL SÃO LUCAS</v>
      </c>
      <c r="G134" s="317" t="str">
        <f>VLOOKUP(H134,FORNECEDOR!$A$1:$B$897,2,FALSE)</f>
        <v>41.859.822/0001-00</v>
      </c>
      <c r="H134" s="318" t="str">
        <f>CAZUL!E131</f>
        <v>ERIKA LEOPOLDINA DA SILVA MACEDO CONSULTORIO EIREL</v>
      </c>
      <c r="I134" s="319" t="str">
        <f>VLOOKUP(Z134,DESPESAS!A$1:D$988,2,FALSE)</f>
        <v>03.21</v>
      </c>
      <c r="J134" s="319" t="str">
        <f>VLOOKUP(Z134,DESPESAS!A$1:D$2034,3,FALSE)</f>
        <v>SERVIÇOS MÉDICOS</v>
      </c>
      <c r="K134" s="320">
        <f>CAZUL!F131</f>
        <v>0</v>
      </c>
      <c r="L134" s="321">
        <f>CAZUL!G131</f>
        <v>14757.48</v>
      </c>
      <c r="M134" s="320">
        <f>CAZUL!H131</f>
        <v>0</v>
      </c>
      <c r="N134" s="322" t="s">
        <v>1307</v>
      </c>
      <c r="O134" s="323"/>
      <c r="Z134" s="324" t="str">
        <f>CAZUL!C131</f>
        <v>Serviço Médico</v>
      </c>
    </row>
    <row r="135" spans="2:26" ht="13.95" customHeight="1">
      <c r="B135" s="325">
        <v>121013</v>
      </c>
      <c r="C135" s="313" t="s">
        <v>1306</v>
      </c>
      <c r="D135" s="314" t="str">
        <f>CAZUL!D132</f>
        <v>1/1NFS-e:189</v>
      </c>
      <c r="E135" s="315" t="str">
        <f>CAZUL!N132</f>
        <v>10/12/2021</v>
      </c>
      <c r="F135" s="316" t="str">
        <f>INICIO!D$5</f>
        <v>HOSPITAL SÃO LUCAS</v>
      </c>
      <c r="G135" s="317" t="str">
        <f>VLOOKUP(H135,FORNECEDOR!$A$1:$B$897,2,FALSE)</f>
        <v>24.895.718/0001-51</v>
      </c>
      <c r="H135" s="318" t="str">
        <f>CAZUL!E132</f>
        <v>BIOMEDICI SAUDE INTEGRALIZADA LTDA - ME</v>
      </c>
      <c r="I135" s="319" t="str">
        <f>VLOOKUP(Z135,DESPESAS!A$1:D$988,2,FALSE)</f>
        <v>03.21</v>
      </c>
      <c r="J135" s="319" t="str">
        <f>VLOOKUP(Z135,DESPESAS!A$1:D$2034,3,FALSE)</f>
        <v>SERVIÇOS MÉDICOS</v>
      </c>
      <c r="K135" s="320">
        <f>CAZUL!F132</f>
        <v>0</v>
      </c>
      <c r="L135" s="321">
        <f>CAZUL!G132</f>
        <v>7379.02</v>
      </c>
      <c r="M135" s="320">
        <f>CAZUL!H132</f>
        <v>0</v>
      </c>
      <c r="N135" s="322" t="s">
        <v>1307</v>
      </c>
      <c r="O135" s="323"/>
      <c r="Z135" s="324" t="str">
        <f>CAZUL!C132</f>
        <v>Serviço Médico</v>
      </c>
    </row>
    <row r="136" spans="2:26" ht="13.95" customHeight="1">
      <c r="B136" s="325">
        <v>121017</v>
      </c>
      <c r="C136" s="313" t="s">
        <v>1306</v>
      </c>
      <c r="D136" s="314" t="str">
        <f>CAZUL!D133</f>
        <v>1/1NFS-e:359</v>
      </c>
      <c r="E136" s="315" t="str">
        <f>CAZUL!N133</f>
        <v>10/12/2021</v>
      </c>
      <c r="F136" s="316" t="str">
        <f>INICIO!D$5</f>
        <v>HOSPITAL SÃO LUCAS</v>
      </c>
      <c r="G136" s="317" t="str">
        <f>VLOOKUP(H136,FORNECEDOR!$A$1:$B$897,2,FALSE)</f>
        <v>23.729.769/0001-40</v>
      </c>
      <c r="H136" s="318" t="str">
        <f>CAZUL!E133</f>
        <v>CARIRI MEDIC SERVICOS MEDICOS LTDA</v>
      </c>
      <c r="I136" s="319" t="str">
        <f>VLOOKUP(Z136,DESPESAS!A$1:D$988,2,FALSE)</f>
        <v>03.21</v>
      </c>
      <c r="J136" s="319" t="str">
        <f>VLOOKUP(Z136,DESPESAS!A$1:D$2034,3,FALSE)</f>
        <v>SERVIÇOS MÉDICOS</v>
      </c>
      <c r="K136" s="320">
        <f>CAZUL!F133</f>
        <v>0</v>
      </c>
      <c r="L136" s="321">
        <f>CAZUL!G133</f>
        <v>47566.39</v>
      </c>
      <c r="M136" s="320">
        <f>CAZUL!H133</f>
        <v>1153189.7500000016</v>
      </c>
      <c r="N136" s="322" t="s">
        <v>1307</v>
      </c>
      <c r="O136" s="323"/>
      <c r="Z136" s="324" t="str">
        <f>CAZUL!C133</f>
        <v>Serviço Médico</v>
      </c>
    </row>
    <row r="137" spans="2:26" ht="13.95" customHeight="1">
      <c r="B137" s="325">
        <v>550638000107540</v>
      </c>
      <c r="C137" s="313" t="s">
        <v>1306</v>
      </c>
      <c r="D137" s="314" t="str">
        <f>CAZUL!D134</f>
        <v>1/1NFS-e:12</v>
      </c>
      <c r="E137" s="315" t="str">
        <f>CAZUL!N134</f>
        <v>10/12/2021</v>
      </c>
      <c r="F137" s="316" t="str">
        <f>INICIO!D$5</f>
        <v>HOSPITAL SÃO LUCAS</v>
      </c>
      <c r="G137" s="317" t="str">
        <f>VLOOKUP(H137,FORNECEDOR!$A$1:$B$897,2,FALSE)</f>
        <v>047.633.313-02</v>
      </c>
      <c r="H137" s="318" t="str">
        <f>CAZUL!E134</f>
        <v>JHFM SERVIÇOS EM SAÚDE LTDA</v>
      </c>
      <c r="I137" s="319" t="str">
        <f>VLOOKUP(Z137,DESPESAS!A$1:D$988,2,FALSE)</f>
        <v>03.21</v>
      </c>
      <c r="J137" s="319" t="str">
        <f>VLOOKUP(Z137,DESPESAS!A$1:D$2034,3,FALSE)</f>
        <v>SERVIÇOS MÉDICOS</v>
      </c>
      <c r="K137" s="320">
        <f>CAZUL!F134</f>
        <v>0</v>
      </c>
      <c r="L137" s="321">
        <f>CAZUL!G134</f>
        <v>117042.66</v>
      </c>
      <c r="M137" s="320">
        <f>CAZUL!H134</f>
        <v>0</v>
      </c>
      <c r="N137" s="322" t="s">
        <v>1307</v>
      </c>
      <c r="O137" s="323"/>
      <c r="Z137" s="324" t="str">
        <f>CAZUL!C134</f>
        <v>Serviço Médico</v>
      </c>
    </row>
    <row r="138" spans="2:26" ht="13.95" customHeight="1">
      <c r="B138" s="325">
        <v>121004</v>
      </c>
      <c r="C138" s="313" t="s">
        <v>1306</v>
      </c>
      <c r="D138" s="314" t="str">
        <f>CAZUL!D135</f>
        <v>1/1NFS-e:92</v>
      </c>
      <c r="E138" s="315" t="str">
        <f>CAZUL!N135</f>
        <v>10/12/2021</v>
      </c>
      <c r="F138" s="316" t="str">
        <f>INICIO!D$5</f>
        <v>HOSPITAL SÃO LUCAS</v>
      </c>
      <c r="G138" s="317" t="str">
        <f>VLOOKUP(H138,FORNECEDOR!$A$1:$B$897,2,FALSE)</f>
        <v>32.296.007/0001-99</v>
      </c>
      <c r="H138" s="318" t="str">
        <f>CAZUL!E135</f>
        <v>CASARAO SAUDE SERVICOS MEDICOS HOSPITALARES LTDA</v>
      </c>
      <c r="I138" s="319" t="str">
        <f>VLOOKUP(Z138,DESPESAS!A$1:D$988,2,FALSE)</f>
        <v>03.21</v>
      </c>
      <c r="J138" s="319" t="str">
        <f>VLOOKUP(Z138,DESPESAS!A$1:D$2034,3,FALSE)</f>
        <v>SERVIÇOS MÉDICOS</v>
      </c>
      <c r="K138" s="320">
        <f>CAZUL!F135</f>
        <v>0</v>
      </c>
      <c r="L138" s="321">
        <f>CAZUL!G135</f>
        <v>10217.14</v>
      </c>
      <c r="M138" s="320">
        <f>CAZUL!H135</f>
        <v>0</v>
      </c>
      <c r="N138" s="322" t="s">
        <v>1307</v>
      </c>
      <c r="O138" s="323"/>
      <c r="Z138" s="324" t="str">
        <f>CAZUL!C135</f>
        <v>Serviço Médico</v>
      </c>
    </row>
    <row r="139" spans="2:26" ht="13.95" customHeight="1">
      <c r="B139" s="325">
        <v>550638000067549</v>
      </c>
      <c r="C139" s="313" t="s">
        <v>1306</v>
      </c>
      <c r="D139" s="314" t="str">
        <f>CAZUL!D136</f>
        <v>1/1NFS-e:865</v>
      </c>
      <c r="E139" s="315" t="str">
        <f>CAZUL!N136</f>
        <v>10/12/2021</v>
      </c>
      <c r="F139" s="316" t="str">
        <f>INICIO!D$5</f>
        <v>HOSPITAL SÃO LUCAS</v>
      </c>
      <c r="G139" s="317" t="str">
        <f>VLOOKUP(H139,FORNECEDOR!$A$1:$B$897,2,FALSE)</f>
        <v>13.273.901/0001-07</v>
      </c>
      <c r="H139" s="318" t="str">
        <f>CAZUL!E136</f>
        <v>JH SAÚDE LTDA-ME</v>
      </c>
      <c r="I139" s="319" t="str">
        <f>VLOOKUP(Z139,DESPESAS!A$1:D$988,2,FALSE)</f>
        <v>03.21</v>
      </c>
      <c r="J139" s="319" t="str">
        <f>VLOOKUP(Z139,DESPESAS!A$1:D$2034,3,FALSE)</f>
        <v>SERVIÇOS MÉDICOS</v>
      </c>
      <c r="K139" s="320">
        <f>CAZUL!F136</f>
        <v>0</v>
      </c>
      <c r="L139" s="321">
        <f>CAZUL!G136</f>
        <v>75266.009999999995</v>
      </c>
      <c r="M139" s="320">
        <f>CAZUL!H136</f>
        <v>0</v>
      </c>
      <c r="N139" s="322" t="s">
        <v>1307</v>
      </c>
      <c r="O139" s="323"/>
      <c r="Z139" s="324" t="str">
        <f>CAZUL!C136</f>
        <v>Serviço Médico</v>
      </c>
    </row>
    <row r="140" spans="2:26" ht="13.95" customHeight="1">
      <c r="B140" s="325">
        <v>121018</v>
      </c>
      <c r="C140" s="313" t="s">
        <v>1306</v>
      </c>
      <c r="D140" s="314" t="str">
        <f>CAZUL!D137</f>
        <v>1/1NFS-e:445</v>
      </c>
      <c r="E140" s="315" t="str">
        <f>CAZUL!N137</f>
        <v>10/12/2021</v>
      </c>
      <c r="F140" s="316" t="str">
        <f>INICIO!D$5</f>
        <v>HOSPITAL SÃO LUCAS</v>
      </c>
      <c r="G140" s="317" t="str">
        <f>VLOOKUP(H140,FORNECEDOR!$A$1:$B$897,2,FALSE)</f>
        <v>21.948.495/0001-55</v>
      </c>
      <c r="H140" s="318" t="str">
        <f>CAZUL!E137</f>
        <v>CLINICA MEDICA SAMAAN ESPECIALIZADA EM ORTOPEDIA E</v>
      </c>
      <c r="I140" s="319" t="str">
        <f>VLOOKUP(Z140,DESPESAS!A$1:D$988,2,FALSE)</f>
        <v>03.21</v>
      </c>
      <c r="J140" s="319" t="str">
        <f>VLOOKUP(Z140,DESPESAS!A$1:D$2034,3,FALSE)</f>
        <v>SERVIÇOS MÉDICOS</v>
      </c>
      <c r="K140" s="320">
        <f>CAZUL!F137</f>
        <v>0</v>
      </c>
      <c r="L140" s="321">
        <f>CAZUL!G137</f>
        <v>23867.599999999999</v>
      </c>
      <c r="M140" s="320">
        <f>CAZUL!H137</f>
        <v>0</v>
      </c>
      <c r="N140" s="322" t="s">
        <v>1307</v>
      </c>
      <c r="O140" s="323"/>
      <c r="Z140" s="324" t="str">
        <f>CAZUL!C137</f>
        <v>Serviço Médico</v>
      </c>
    </row>
    <row r="141" spans="2:26" ht="13.95" customHeight="1">
      <c r="B141" s="325">
        <v>121014</v>
      </c>
      <c r="C141" s="313" t="s">
        <v>1306</v>
      </c>
      <c r="D141" s="314" t="str">
        <f>CAZUL!D138</f>
        <v>1/1NFS-e:71</v>
      </c>
      <c r="E141" s="315" t="str">
        <f>CAZUL!N138</f>
        <v>10/12/2021</v>
      </c>
      <c r="F141" s="316" t="str">
        <f>INICIO!D$5</f>
        <v>HOSPITAL SÃO LUCAS</v>
      </c>
      <c r="G141" s="317" t="str">
        <f>VLOOKUP(H141,FORNECEDOR!$A$1:$B$897,2,FALSE)</f>
        <v>34.279.248/0001-55</v>
      </c>
      <c r="H141" s="318" t="str">
        <f>CAZUL!E138</f>
        <v>CENTRAL MED SERVICOS MEDICOS HOSPITALARES LTDA</v>
      </c>
      <c r="I141" s="319" t="str">
        <f>VLOOKUP(Z141,DESPESAS!A$1:D$988,2,FALSE)</f>
        <v>03.21</v>
      </c>
      <c r="J141" s="319" t="str">
        <f>VLOOKUP(Z141,DESPESAS!A$1:D$2034,3,FALSE)</f>
        <v>SERVIÇOS MÉDICOS</v>
      </c>
      <c r="K141" s="320">
        <f>CAZUL!F138</f>
        <v>0</v>
      </c>
      <c r="L141" s="321">
        <f>CAZUL!G138</f>
        <v>13055.13</v>
      </c>
      <c r="M141" s="320">
        <f>CAZUL!H138</f>
        <v>0</v>
      </c>
      <c r="N141" s="322" t="s">
        <v>1307</v>
      </c>
      <c r="O141" s="323"/>
      <c r="Z141" s="324" t="str">
        <f>CAZUL!C138</f>
        <v>Serviço Médico</v>
      </c>
    </row>
    <row r="142" spans="2:26" ht="13.95" customHeight="1">
      <c r="B142" s="325">
        <v>121021</v>
      </c>
      <c r="C142" s="313" t="s">
        <v>1306</v>
      </c>
      <c r="D142" s="314" t="str">
        <f>CAZUL!D139</f>
        <v>1/1NFS-e:314</v>
      </c>
      <c r="E142" s="315" t="str">
        <f>CAZUL!N139</f>
        <v>10/12/2021</v>
      </c>
      <c r="F142" s="316" t="str">
        <f>INICIO!D$5</f>
        <v>HOSPITAL SÃO LUCAS</v>
      </c>
      <c r="G142" s="317" t="str">
        <f>VLOOKUP(H142,FORNECEDOR!$A$1:$B$897,2,FALSE)</f>
        <v>27.389.713/0001-45</v>
      </c>
      <c r="H142" s="318" t="str">
        <f>CAZUL!E139</f>
        <v>INTRA MED SERVICOS DE SAUDE LTDA - ME</v>
      </c>
      <c r="I142" s="319" t="str">
        <f>VLOOKUP(Z142,DESPESAS!A$1:D$988,2,FALSE)</f>
        <v>03.21</v>
      </c>
      <c r="J142" s="319" t="str">
        <f>VLOOKUP(Z142,DESPESAS!A$1:D$2034,3,FALSE)</f>
        <v>SERVIÇOS MÉDICOS</v>
      </c>
      <c r="K142" s="320">
        <f>CAZUL!F139</f>
        <v>0</v>
      </c>
      <c r="L142" s="321">
        <f>CAZUL!G139</f>
        <v>7208.73</v>
      </c>
      <c r="M142" s="320">
        <f>CAZUL!H139</f>
        <v>0</v>
      </c>
      <c r="N142" s="322" t="s">
        <v>1307</v>
      </c>
      <c r="O142" s="323"/>
      <c r="Z142" s="324" t="str">
        <f>CAZUL!C139</f>
        <v>Serviço Médico</v>
      </c>
    </row>
    <row r="143" spans="2:26" ht="13.95" customHeight="1">
      <c r="B143" s="325">
        <v>121010</v>
      </c>
      <c r="C143" s="313" t="s">
        <v>1306</v>
      </c>
      <c r="D143" s="314" t="str">
        <f>CAZUL!D140</f>
        <v>1/1NFS-e:261</v>
      </c>
      <c r="E143" s="315" t="str">
        <f>CAZUL!N140</f>
        <v>10/12/2021</v>
      </c>
      <c r="F143" s="316" t="str">
        <f>INICIO!D$5</f>
        <v>HOSPITAL SÃO LUCAS</v>
      </c>
      <c r="G143" s="317" t="str">
        <f>VLOOKUP(H143,FORNECEDOR!$A$1:$B$897,2,FALSE)</f>
        <v>26.102.304/0001-53</v>
      </c>
      <c r="H143" s="318" t="str">
        <f>CAZUL!E140</f>
        <v>NB SERVICOS MEDICOS LTDA - ME</v>
      </c>
      <c r="I143" s="319" t="str">
        <f>VLOOKUP(Z143,DESPESAS!A$1:D$988,2,FALSE)</f>
        <v>03.21</v>
      </c>
      <c r="J143" s="319" t="str">
        <f>VLOOKUP(Z143,DESPESAS!A$1:D$2034,3,FALSE)</f>
        <v>SERVIÇOS MÉDICOS</v>
      </c>
      <c r="K143" s="320">
        <f>CAZUL!F140</f>
        <v>0</v>
      </c>
      <c r="L143" s="321">
        <f>CAZUL!G140</f>
        <v>12328.66</v>
      </c>
      <c r="M143" s="320">
        <f>CAZUL!H140</f>
        <v>0</v>
      </c>
      <c r="N143" s="322" t="s">
        <v>1307</v>
      </c>
      <c r="O143" s="323"/>
      <c r="Z143" s="324" t="str">
        <f>CAZUL!C140</f>
        <v>Serviço Médico</v>
      </c>
    </row>
    <row r="144" spans="2:26" ht="13.95" customHeight="1">
      <c r="B144" s="325">
        <v>121015</v>
      </c>
      <c r="C144" s="313" t="s">
        <v>1306</v>
      </c>
      <c r="D144" s="314" t="str">
        <f>CAZUL!D141</f>
        <v>1/1NFS-e:210</v>
      </c>
      <c r="E144" s="315" t="str">
        <f>CAZUL!N141</f>
        <v>10/12/2021</v>
      </c>
      <c r="F144" s="316" t="str">
        <f>INICIO!D$5</f>
        <v>HOSPITAL SÃO LUCAS</v>
      </c>
      <c r="G144" s="317" t="str">
        <f>VLOOKUP(H144,FORNECEDOR!$A$1:$B$897,2,FALSE)</f>
        <v>26.236.658/0001-90</v>
      </c>
      <c r="H144" s="318" t="str">
        <f>CAZUL!E141</f>
        <v>SILVER MED SERVICOS DE SAUDE LTDA</v>
      </c>
      <c r="I144" s="319" t="str">
        <f>VLOOKUP(Z144,DESPESAS!A$1:D$988,2,FALSE)</f>
        <v>03.21</v>
      </c>
      <c r="J144" s="319" t="str">
        <f>VLOOKUP(Z144,DESPESAS!A$1:D$2034,3,FALSE)</f>
        <v>SERVIÇOS MÉDICOS</v>
      </c>
      <c r="K144" s="320">
        <f>CAZUL!F141</f>
        <v>0</v>
      </c>
      <c r="L144" s="321">
        <f>CAZUL!G141</f>
        <v>5676.2</v>
      </c>
      <c r="M144" s="320">
        <f>CAZUL!H141</f>
        <v>0</v>
      </c>
      <c r="N144" s="322" t="s">
        <v>1307</v>
      </c>
      <c r="O144" s="323"/>
      <c r="Z144" s="324" t="str">
        <f>CAZUL!C141</f>
        <v>Serviço Médico</v>
      </c>
    </row>
    <row r="145" spans="2:26" ht="13.95" customHeight="1">
      <c r="B145" s="325">
        <v>121002</v>
      </c>
      <c r="C145" s="313" t="s">
        <v>1306</v>
      </c>
      <c r="D145" s="314" t="str">
        <f>CAZUL!D142</f>
        <v>1/1NFS-e:266</v>
      </c>
      <c r="E145" s="315" t="str">
        <f>CAZUL!N142</f>
        <v>10/12/2021</v>
      </c>
      <c r="F145" s="316" t="str">
        <f>INICIO!D$5</f>
        <v>HOSPITAL SÃO LUCAS</v>
      </c>
      <c r="G145" s="317" t="str">
        <f>VLOOKUP(H145,FORNECEDOR!$A$1:$B$897,2,FALSE)</f>
        <v>27.397.335/0001-41</v>
      </c>
      <c r="H145" s="318" t="str">
        <f>CAZUL!E142</f>
        <v>INTER CLINIC SERVIÇOS DE SAÚDE LTDA ME</v>
      </c>
      <c r="I145" s="319" t="str">
        <f>VLOOKUP(Z145,DESPESAS!A$1:D$988,2,FALSE)</f>
        <v>03.21</v>
      </c>
      <c r="J145" s="319" t="str">
        <f>VLOOKUP(Z145,DESPESAS!A$1:D$2034,3,FALSE)</f>
        <v>SERVIÇOS MÉDICOS</v>
      </c>
      <c r="K145" s="320">
        <f>CAZUL!F142</f>
        <v>0</v>
      </c>
      <c r="L145" s="321">
        <f>CAZUL!G142</f>
        <v>11352.35</v>
      </c>
      <c r="M145" s="320">
        <f>CAZUL!H142</f>
        <v>0</v>
      </c>
      <c r="N145" s="322" t="s">
        <v>1307</v>
      </c>
      <c r="O145" s="323"/>
      <c r="Z145" s="324" t="str">
        <f>CAZUL!C142</f>
        <v>Serviço Médico</v>
      </c>
    </row>
    <row r="146" spans="2:26" ht="13.95" customHeight="1">
      <c r="B146" s="325">
        <v>121007</v>
      </c>
      <c r="C146" s="313" t="s">
        <v>1306</v>
      </c>
      <c r="D146" s="314" t="str">
        <f>CAZUL!D143</f>
        <v>1/1NFS-e:167</v>
      </c>
      <c r="E146" s="315" t="str">
        <f>CAZUL!N143</f>
        <v>10/12/2021</v>
      </c>
      <c r="F146" s="316" t="str">
        <f>INICIO!D$5</f>
        <v>HOSPITAL SÃO LUCAS</v>
      </c>
      <c r="G146" s="317" t="str">
        <f>VLOOKUP(H146,FORNECEDOR!$A$1:$B$897,2,FALSE)</f>
        <v>28.960.273/0001-05</v>
      </c>
      <c r="H146" s="318" t="str">
        <f>CAZUL!E143</f>
        <v>HEALTH MEDICAL GROUP SERVICOS MEDICOS HOSPITALARES</v>
      </c>
      <c r="I146" s="319" t="str">
        <f>VLOOKUP(Z146,DESPESAS!A$1:D$988,2,FALSE)</f>
        <v>03.21</v>
      </c>
      <c r="J146" s="319" t="str">
        <f>VLOOKUP(Z146,DESPESAS!A$1:D$2034,3,FALSE)</f>
        <v>SERVIÇOS MÉDICOS</v>
      </c>
      <c r="K146" s="320">
        <f>CAZUL!F143</f>
        <v>0</v>
      </c>
      <c r="L146" s="321">
        <f>CAZUL!G143</f>
        <v>2270.4699999999998</v>
      </c>
      <c r="M146" s="320">
        <f>CAZUL!H143</f>
        <v>0</v>
      </c>
      <c r="N146" s="322" t="s">
        <v>1307</v>
      </c>
      <c r="O146" s="323"/>
      <c r="Z146" s="324" t="str">
        <f>CAZUL!C143</f>
        <v>Serviço Médico</v>
      </c>
    </row>
    <row r="147" spans="2:26" ht="13.95" customHeight="1">
      <c r="B147" s="325">
        <v>121005</v>
      </c>
      <c r="C147" s="313" t="s">
        <v>1306</v>
      </c>
      <c r="D147" s="314" t="str">
        <f>CAZUL!D144</f>
        <v>1/1NFS-e:55</v>
      </c>
      <c r="E147" s="315" t="str">
        <f>CAZUL!N144</f>
        <v>10/12/2021</v>
      </c>
      <c r="F147" s="316" t="str">
        <f>INICIO!D$5</f>
        <v>HOSPITAL SÃO LUCAS</v>
      </c>
      <c r="G147" s="317" t="str">
        <f>VLOOKUP(H147,FORNECEDOR!$A$1:$B$897,2,FALSE)</f>
        <v>29.315.856/0001-38</v>
      </c>
      <c r="H147" s="318" t="str">
        <f>CAZUL!E144</f>
        <v>CLINICA LUNA SAUDE DA MULHER LTDA</v>
      </c>
      <c r="I147" s="319" t="str">
        <f>VLOOKUP(Z147,DESPESAS!A$1:D$988,2,FALSE)</f>
        <v>03.21</v>
      </c>
      <c r="J147" s="319" t="str">
        <f>VLOOKUP(Z147,DESPESAS!A$1:D$2034,3,FALSE)</f>
        <v>SERVIÇOS MÉDICOS</v>
      </c>
      <c r="K147" s="320">
        <f>CAZUL!F144</f>
        <v>0</v>
      </c>
      <c r="L147" s="321">
        <f>CAZUL!G144</f>
        <v>12714.59</v>
      </c>
      <c r="M147" s="320">
        <f>CAZUL!H144</f>
        <v>0</v>
      </c>
      <c r="N147" s="322" t="s">
        <v>1307</v>
      </c>
      <c r="O147" s="323"/>
      <c r="Z147" s="324" t="str">
        <f>CAZUL!C144</f>
        <v>Serviço Médico</v>
      </c>
    </row>
    <row r="148" spans="2:26" ht="13.95" customHeight="1">
      <c r="B148" s="325">
        <v>551833000037509</v>
      </c>
      <c r="C148" s="313" t="s">
        <v>1306</v>
      </c>
      <c r="D148" s="314" t="str">
        <f>CAZUL!D145</f>
        <v>1/1NFS-e:120</v>
      </c>
      <c r="E148" s="315" t="str">
        <f>CAZUL!N145</f>
        <v>10/12/2021</v>
      </c>
      <c r="F148" s="316" t="str">
        <f>INICIO!D$5</f>
        <v>HOSPITAL SÃO LUCAS</v>
      </c>
      <c r="G148" s="317" t="str">
        <f>VLOOKUP(H148,FORNECEDOR!$A$1:$B$897,2,FALSE)</f>
        <v>29.720.910/0001-20</v>
      </c>
      <c r="H148" s="318" t="str">
        <f>CAZUL!E145</f>
        <v>GOMES &amp; SANTANA LTDA</v>
      </c>
      <c r="I148" s="319" t="str">
        <f>VLOOKUP(Z148,DESPESAS!A$1:D$988,2,FALSE)</f>
        <v>03.21</v>
      </c>
      <c r="J148" s="319" t="str">
        <f>VLOOKUP(Z148,DESPESAS!A$1:D$2034,3,FALSE)</f>
        <v>SERVIÇOS MÉDICOS</v>
      </c>
      <c r="K148" s="320">
        <f>CAZUL!F145</f>
        <v>0</v>
      </c>
      <c r="L148" s="321">
        <f>CAZUL!G145</f>
        <v>21115.37</v>
      </c>
      <c r="M148" s="320">
        <f>CAZUL!H145</f>
        <v>0</v>
      </c>
      <c r="N148" s="322" t="s">
        <v>1307</v>
      </c>
      <c r="O148" s="323"/>
      <c r="Z148" s="324" t="str">
        <f>CAZUL!C145</f>
        <v>Serviço Médico</v>
      </c>
    </row>
    <row r="149" spans="2:26" ht="13.95" customHeight="1">
      <c r="B149" s="325">
        <v>558756000071475</v>
      </c>
      <c r="C149" s="313" t="s">
        <v>1306</v>
      </c>
      <c r="D149" s="314" t="str">
        <f>CAZUL!D146</f>
        <v>1/1NFS-e:140</v>
      </c>
      <c r="E149" s="315" t="str">
        <f>CAZUL!N146</f>
        <v>10/12/2021</v>
      </c>
      <c r="F149" s="316" t="str">
        <f>INICIO!D$5</f>
        <v>HOSPITAL SÃO LUCAS</v>
      </c>
      <c r="G149" s="317" t="str">
        <f>VLOOKUP(H149,FORNECEDOR!$A$1:$B$897,2,FALSE)</f>
        <v>29.309.175/0001-67</v>
      </c>
      <c r="H149" s="318" t="str">
        <f>CAZUL!E146</f>
        <v>ARE MEDICINA LTDA</v>
      </c>
      <c r="I149" s="319" t="str">
        <f>VLOOKUP(Z149,DESPESAS!A$1:D$988,2,FALSE)</f>
        <v>03.21</v>
      </c>
      <c r="J149" s="319" t="str">
        <f>VLOOKUP(Z149,DESPESAS!A$1:D$2034,3,FALSE)</f>
        <v>SERVIÇOS MÉDICOS</v>
      </c>
      <c r="K149" s="320">
        <f>CAZUL!F146</f>
        <v>0</v>
      </c>
      <c r="L149" s="321">
        <f>CAZUL!G146</f>
        <v>725.77</v>
      </c>
      <c r="M149" s="320">
        <f>CAZUL!H146</f>
        <v>0</v>
      </c>
      <c r="N149" s="322" t="s">
        <v>1307</v>
      </c>
      <c r="O149" s="323"/>
      <c r="Z149" s="324" t="str">
        <f>CAZUL!C146</f>
        <v>Serviço Médico</v>
      </c>
    </row>
    <row r="150" spans="2:26" ht="13.95" customHeight="1">
      <c r="B150" s="325">
        <v>121025</v>
      </c>
      <c r="C150" s="313" t="s">
        <v>1306</v>
      </c>
      <c r="D150" s="314" t="str">
        <f>CAZUL!D147</f>
        <v>1/1NFS-e:66</v>
      </c>
      <c r="E150" s="315" t="str">
        <f>CAZUL!N147</f>
        <v>10/12/2021</v>
      </c>
      <c r="F150" s="316" t="str">
        <f>INICIO!D$5</f>
        <v>HOSPITAL SÃO LUCAS</v>
      </c>
      <c r="G150" s="317" t="str">
        <f>VLOOKUP(H150,FORNECEDOR!$A$1:$B$897,2,FALSE)</f>
        <v>37.228.007/0001-75</v>
      </c>
      <c r="H150" s="318" t="str">
        <f>CAZUL!E147</f>
        <v>ATIVIDADES MEDICAS MCS SAUDE LTDA</v>
      </c>
      <c r="I150" s="319" t="str">
        <f>VLOOKUP(Z150,DESPESAS!A$1:D$988,2,FALSE)</f>
        <v>03.21</v>
      </c>
      <c r="J150" s="319" t="str">
        <f>VLOOKUP(Z150,DESPESAS!A$1:D$2034,3,FALSE)</f>
        <v>SERVIÇOS MÉDICOS</v>
      </c>
      <c r="K150" s="320">
        <f>CAZUL!F147</f>
        <v>0</v>
      </c>
      <c r="L150" s="321">
        <f>CAZUL!G147</f>
        <v>10557.7</v>
      </c>
      <c r="M150" s="320">
        <f>CAZUL!H147</f>
        <v>0</v>
      </c>
      <c r="N150" s="322" t="s">
        <v>1307</v>
      </c>
      <c r="O150" s="323"/>
      <c r="Z150" s="324" t="str">
        <f>CAZUL!C147</f>
        <v>Serviço Médico</v>
      </c>
    </row>
    <row r="151" spans="2:26" ht="13.95" customHeight="1">
      <c r="B151" s="325">
        <v>552308000020489</v>
      </c>
      <c r="C151" s="313" t="s">
        <v>1306</v>
      </c>
      <c r="D151" s="314" t="str">
        <f>CAZUL!D148</f>
        <v>1/1NFS-e:683</v>
      </c>
      <c r="E151" s="315" t="str">
        <f>CAZUL!N148</f>
        <v>10/12/2021</v>
      </c>
      <c r="F151" s="316" t="str">
        <f>INICIO!D$5</f>
        <v>HOSPITAL SÃO LUCAS</v>
      </c>
      <c r="G151" s="317" t="str">
        <f>VLOOKUP(H151,FORNECEDOR!$A$1:$B$897,2,FALSE)</f>
        <v>24.484.845/0001-68</v>
      </c>
      <c r="H151" s="318" t="str">
        <f>CAZUL!E148</f>
        <v>BRITO ASSESSORIA E SERVIÇOS MÉDICOS</v>
      </c>
      <c r="I151" s="319" t="str">
        <f>VLOOKUP(Z151,DESPESAS!A$1:D$988,2,FALSE)</f>
        <v>03.21</v>
      </c>
      <c r="J151" s="319" t="str">
        <f>VLOOKUP(Z151,DESPESAS!A$1:D$2034,3,FALSE)</f>
        <v>SERVIÇOS MÉDICOS</v>
      </c>
      <c r="K151" s="320">
        <f>CAZUL!F148</f>
        <v>0</v>
      </c>
      <c r="L151" s="321">
        <f>CAZUL!G148</f>
        <v>9535.94</v>
      </c>
      <c r="M151" s="320">
        <f>CAZUL!H148</f>
        <v>0</v>
      </c>
      <c r="N151" s="322" t="s">
        <v>1307</v>
      </c>
      <c r="O151" s="323"/>
      <c r="Z151" s="324" t="str">
        <f>CAZUL!C148</f>
        <v>Serviço Médico</v>
      </c>
    </row>
    <row r="152" spans="2:26" ht="13.95" customHeight="1">
      <c r="B152" s="325">
        <v>121029</v>
      </c>
      <c r="C152" s="313" t="s">
        <v>1306</v>
      </c>
      <c r="D152" s="314" t="str">
        <f>CAZUL!D149</f>
        <v>1/1NFS-e:1342</v>
      </c>
      <c r="E152" s="315" t="str">
        <f>CAZUL!N149</f>
        <v>10/12/2021</v>
      </c>
      <c r="F152" s="316" t="str">
        <f>INICIO!D$5</f>
        <v>HOSPITAL SÃO LUCAS</v>
      </c>
      <c r="G152" s="317" t="str">
        <f>VLOOKUP(H152,FORNECEDOR!$A$1:$B$897,2,FALSE)</f>
        <v>08.939.041/0001-50</v>
      </c>
      <c r="H152" s="318" t="str">
        <f>CAZUL!E149</f>
        <v>CLINICA DE OFTALMOLOGIA E ASSOC. DO CARIRI LTDA -</v>
      </c>
      <c r="I152" s="319" t="str">
        <f>VLOOKUP(Z152,DESPESAS!A$1:D$988,2,FALSE)</f>
        <v>03.21</v>
      </c>
      <c r="J152" s="319" t="str">
        <f>VLOOKUP(Z152,DESPESAS!A$1:D$2034,3,FALSE)</f>
        <v>SERVIÇOS MÉDICOS</v>
      </c>
      <c r="K152" s="320">
        <f>CAZUL!F149</f>
        <v>0</v>
      </c>
      <c r="L152" s="321">
        <f>CAZUL!G149</f>
        <v>2419.2600000000002</v>
      </c>
      <c r="M152" s="320">
        <f>CAZUL!H149</f>
        <v>0</v>
      </c>
      <c r="N152" s="322" t="s">
        <v>1307</v>
      </c>
      <c r="O152" s="323"/>
      <c r="Z152" s="324" t="str">
        <f>CAZUL!C149</f>
        <v>Serviço Médico</v>
      </c>
    </row>
    <row r="153" spans="2:26" ht="13.95" customHeight="1">
      <c r="B153" s="325">
        <v>121027</v>
      </c>
      <c r="C153" s="313" t="s">
        <v>1306</v>
      </c>
      <c r="D153" s="314" t="str">
        <f>CAZUL!D150</f>
        <v>1/1NFS-e:95</v>
      </c>
      <c r="E153" s="315" t="str">
        <f>CAZUL!N150</f>
        <v>10/12/2021</v>
      </c>
      <c r="F153" s="316" t="str">
        <f>INICIO!D$5</f>
        <v>HOSPITAL SÃO LUCAS</v>
      </c>
      <c r="G153" s="317" t="str">
        <f>VLOOKUP(H153,FORNECEDOR!$A$1:$B$897,2,FALSE)</f>
        <v>35.702.396/0001-01</v>
      </c>
      <c r="H153" s="318" t="str">
        <f>CAZUL!E150</f>
        <v>CLINICA MEDICA DE DIAGNOSTICO E IMAGEM I LTDA</v>
      </c>
      <c r="I153" s="319" t="str">
        <f>VLOOKUP(Z153,DESPESAS!A$1:D$988,2,FALSE)</f>
        <v>03.21</v>
      </c>
      <c r="J153" s="319" t="str">
        <f>VLOOKUP(Z153,DESPESAS!A$1:D$2034,3,FALSE)</f>
        <v>SERVIÇOS MÉDICOS</v>
      </c>
      <c r="K153" s="320">
        <f>CAZUL!F150</f>
        <v>0</v>
      </c>
      <c r="L153" s="321">
        <f>CAZUL!G150</f>
        <v>3133.25</v>
      </c>
      <c r="M153" s="320">
        <f>CAZUL!H150</f>
        <v>0</v>
      </c>
      <c r="N153" s="322" t="s">
        <v>1307</v>
      </c>
      <c r="O153" s="323"/>
      <c r="Z153" s="324" t="str">
        <f>CAZUL!C150</f>
        <v>Serviço Médico</v>
      </c>
    </row>
    <row r="154" spans="2:26" ht="13.95" customHeight="1">
      <c r="B154" s="325">
        <v>121028</v>
      </c>
      <c r="C154" s="313" t="s">
        <v>1306</v>
      </c>
      <c r="D154" s="314" t="str">
        <f>CAZUL!D151</f>
        <v>1/1NFS-e:96</v>
      </c>
      <c r="E154" s="315" t="str">
        <f>CAZUL!N151</f>
        <v>10/12/2021</v>
      </c>
      <c r="F154" s="316" t="str">
        <f>INICIO!D$5</f>
        <v>HOSPITAL SÃO LUCAS</v>
      </c>
      <c r="G154" s="317" t="str">
        <f>VLOOKUP(H154,FORNECEDOR!$A$1:$B$897,2,FALSE)</f>
        <v>35.702.396/0001-01</v>
      </c>
      <c r="H154" s="318" t="str">
        <f>CAZUL!E151</f>
        <v>CLINICA MEDICA DE DIAGNOSTICO E IMAGEM I LTDA</v>
      </c>
      <c r="I154" s="319" t="str">
        <f>VLOOKUP(Z154,DESPESAS!A$1:D$988,2,FALSE)</f>
        <v>03.21</v>
      </c>
      <c r="J154" s="319" t="str">
        <f>VLOOKUP(Z154,DESPESAS!A$1:D$2034,3,FALSE)</f>
        <v>SERVIÇOS MÉDICOS</v>
      </c>
      <c r="K154" s="320">
        <f>CAZUL!F151</f>
        <v>0</v>
      </c>
      <c r="L154" s="321">
        <f>CAZUL!G151</f>
        <v>3473.83</v>
      </c>
      <c r="M154" s="320">
        <f>CAZUL!H151</f>
        <v>0</v>
      </c>
      <c r="N154" s="322" t="s">
        <v>1307</v>
      </c>
      <c r="O154" s="323"/>
      <c r="Z154" s="324" t="str">
        <f>CAZUL!C151</f>
        <v>Serviço Médico</v>
      </c>
    </row>
    <row r="155" spans="2:26" ht="13.95" customHeight="1">
      <c r="B155" s="325">
        <v>121023</v>
      </c>
      <c r="C155" s="313" t="s">
        <v>1306</v>
      </c>
      <c r="D155" s="314" t="str">
        <f>CAZUL!D152</f>
        <v>1/1NFS-e:56</v>
      </c>
      <c r="E155" s="315" t="str">
        <f>CAZUL!N152</f>
        <v>10/12/2021</v>
      </c>
      <c r="F155" s="316" t="str">
        <f>INICIO!D$5</f>
        <v>HOSPITAL SÃO LUCAS</v>
      </c>
      <c r="G155" s="317" t="str">
        <f>VLOOKUP(H155,FORNECEDOR!$A$1:$B$897,2,FALSE)</f>
        <v>41.862.714/0001-96</v>
      </c>
      <c r="H155" s="318" t="str">
        <f>CAZUL!E152</f>
        <v>CLINIMATREM SERVICOS MEDICOS LTDA</v>
      </c>
      <c r="I155" s="319" t="str">
        <f>VLOOKUP(Z155,DESPESAS!A$1:D$988,2,FALSE)</f>
        <v>03.21</v>
      </c>
      <c r="J155" s="319" t="str">
        <f>VLOOKUP(Z155,DESPESAS!A$1:D$2034,3,FALSE)</f>
        <v>SERVIÇOS MÉDICOS</v>
      </c>
      <c r="K155" s="320">
        <f>CAZUL!F152</f>
        <v>0</v>
      </c>
      <c r="L155" s="321">
        <f>CAZUL!G152</f>
        <v>8467.39</v>
      </c>
      <c r="M155" s="320">
        <f>CAZUL!H152</f>
        <v>0</v>
      </c>
      <c r="N155" s="322" t="s">
        <v>1307</v>
      </c>
      <c r="O155" s="323"/>
      <c r="Z155" s="324" t="str">
        <f>CAZUL!C152</f>
        <v>Serviço Médico</v>
      </c>
    </row>
    <row r="156" spans="2:26" ht="13.95" customHeight="1">
      <c r="B156" s="325">
        <v>551598000044630</v>
      </c>
      <c r="C156" s="313" t="s">
        <v>1306</v>
      </c>
      <c r="D156" s="314" t="str">
        <f>CAZUL!D153</f>
        <v>1/1NFS-e:121</v>
      </c>
      <c r="E156" s="315" t="str">
        <f>CAZUL!N153</f>
        <v>10/12/2021</v>
      </c>
      <c r="F156" s="316" t="str">
        <f>INICIO!D$5</f>
        <v>HOSPITAL SÃO LUCAS</v>
      </c>
      <c r="G156" s="317" t="str">
        <f>VLOOKUP(H156,FORNECEDOR!$A$1:$B$897,2,FALSE)</f>
        <v>30.534.756/0001-81</v>
      </c>
      <c r="H156" s="318" t="str">
        <f>CAZUL!E153</f>
        <v>JAMILLY MIRELLE DE ALMEIDA FERREIRA &amp; CIA LTDA</v>
      </c>
      <c r="I156" s="319" t="str">
        <f>VLOOKUP(Z156,DESPESAS!A$1:D$988,2,FALSE)</f>
        <v>03.21</v>
      </c>
      <c r="J156" s="319" t="str">
        <f>VLOOKUP(Z156,DESPESAS!A$1:D$2034,3,FALSE)</f>
        <v>SERVIÇOS MÉDICOS</v>
      </c>
      <c r="K156" s="320">
        <f>CAZUL!F153</f>
        <v>0</v>
      </c>
      <c r="L156" s="321">
        <f>CAZUL!G153</f>
        <v>1209.6300000000001</v>
      </c>
      <c r="M156" s="320">
        <f>CAZUL!H153</f>
        <v>0</v>
      </c>
      <c r="N156" s="322" t="s">
        <v>1307</v>
      </c>
      <c r="O156" s="323"/>
      <c r="Z156" s="324" t="str">
        <f>CAZUL!C153</f>
        <v>Serviço Médico</v>
      </c>
    </row>
    <row r="157" spans="2:26" ht="13.95" customHeight="1">
      <c r="B157" s="325">
        <v>552967000022353</v>
      </c>
      <c r="C157" s="313" t="s">
        <v>1306</v>
      </c>
      <c r="D157" s="314" t="str">
        <f>CAZUL!D154</f>
        <v>1/1NFS-e:446</v>
      </c>
      <c r="E157" s="315" t="str">
        <f>CAZUL!N154</f>
        <v>10/12/2021</v>
      </c>
      <c r="F157" s="316" t="str">
        <f>INICIO!D$5</f>
        <v>HOSPITAL SÃO LUCAS</v>
      </c>
      <c r="G157" s="317" t="str">
        <f>VLOOKUP(H157,FORNECEDOR!$A$1:$B$897,2,FALSE)</f>
        <v>33.640.120/0001-02</v>
      </c>
      <c r="H157" s="318" t="str">
        <f>CAZUL!E154</f>
        <v>LIRIO - SERVIÇOS MÉDICOS LTDA</v>
      </c>
      <c r="I157" s="319" t="str">
        <f>VLOOKUP(Z157,DESPESAS!A$1:D$988,2,FALSE)</f>
        <v>03.21</v>
      </c>
      <c r="J157" s="319" t="str">
        <f>VLOOKUP(Z157,DESPESAS!A$1:D$2034,3,FALSE)</f>
        <v>SERVIÇOS MÉDICOS</v>
      </c>
      <c r="K157" s="320">
        <f>CAZUL!F154</f>
        <v>0</v>
      </c>
      <c r="L157" s="321">
        <f>CAZUL!G154</f>
        <v>8627.76</v>
      </c>
      <c r="M157" s="320">
        <f>CAZUL!H154</f>
        <v>0</v>
      </c>
      <c r="N157" s="322" t="s">
        <v>1307</v>
      </c>
      <c r="O157" s="323"/>
      <c r="Z157" s="324" t="str">
        <f>CAZUL!C154</f>
        <v>Serviço Médico</v>
      </c>
    </row>
    <row r="158" spans="2:26" ht="13.95" customHeight="1">
      <c r="B158" s="325">
        <v>121026</v>
      </c>
      <c r="C158" s="313" t="s">
        <v>1306</v>
      </c>
      <c r="D158" s="314" t="str">
        <f>CAZUL!D155</f>
        <v>1/1NFS-e:178</v>
      </c>
      <c r="E158" s="315" t="str">
        <f>CAZUL!N155</f>
        <v>10/12/2021</v>
      </c>
      <c r="F158" s="316" t="str">
        <f>INICIO!D$5</f>
        <v>HOSPITAL SÃO LUCAS</v>
      </c>
      <c r="G158" s="317" t="str">
        <f>VLOOKUP(H158,FORNECEDOR!$A$1:$B$897,2,FALSE)</f>
        <v>36.963.850/0001-32</v>
      </c>
      <c r="H158" s="318" t="str">
        <f>CAZUL!E155</f>
        <v>B1007 MED ASSISTENCIA E SERVICOS MEDICOS LTDA</v>
      </c>
      <c r="I158" s="319" t="str">
        <f>VLOOKUP(Z158,DESPESAS!A$1:D$988,2,FALSE)</f>
        <v>03.21</v>
      </c>
      <c r="J158" s="319" t="str">
        <f>VLOOKUP(Z158,DESPESAS!A$1:D$2034,3,FALSE)</f>
        <v>SERVIÇOS MÉDICOS</v>
      </c>
      <c r="K158" s="320">
        <f>CAZUL!F155</f>
        <v>0</v>
      </c>
      <c r="L158" s="321">
        <f>CAZUL!G155</f>
        <v>4540.9399999999996</v>
      </c>
      <c r="M158" s="320">
        <f>CAZUL!H155</f>
        <v>0</v>
      </c>
      <c r="N158" s="322" t="s">
        <v>1307</v>
      </c>
      <c r="O158" s="323"/>
      <c r="Z158" s="324" t="str">
        <f>CAZUL!C155</f>
        <v>Serviço Médico</v>
      </c>
    </row>
    <row r="159" spans="2:26" ht="13.95" customHeight="1">
      <c r="B159" s="325">
        <v>121022</v>
      </c>
      <c r="C159" s="313" t="s">
        <v>1306</v>
      </c>
      <c r="D159" s="314" t="str">
        <f>CAZUL!D156</f>
        <v>1/1NFS-e:73</v>
      </c>
      <c r="E159" s="315" t="str">
        <f>CAZUL!N156</f>
        <v>10/12/2021</v>
      </c>
      <c r="F159" s="316" t="str">
        <f>INICIO!D$5</f>
        <v>HOSPITAL SÃO LUCAS</v>
      </c>
      <c r="G159" s="317" t="str">
        <f>VLOOKUP(H159,FORNECEDOR!$A$1:$B$897,2,FALSE)</f>
        <v>35.478.871/0001-08</v>
      </c>
      <c r="H159" s="318" t="str">
        <f>CAZUL!E156</f>
        <v>S &amp; R SAUDE SERVICOS MEDICOS LTDA</v>
      </c>
      <c r="I159" s="319" t="str">
        <f>VLOOKUP(Z159,DESPESAS!A$1:D$988,2,FALSE)</f>
        <v>03.21</v>
      </c>
      <c r="J159" s="319" t="str">
        <f>VLOOKUP(Z159,DESPESAS!A$1:D$2034,3,FALSE)</f>
        <v>SERVIÇOS MÉDICOS</v>
      </c>
      <c r="K159" s="320">
        <f>CAZUL!F156</f>
        <v>0</v>
      </c>
      <c r="L159" s="321">
        <f>CAZUL!G156</f>
        <v>12822.02</v>
      </c>
      <c r="M159" s="320">
        <f>CAZUL!H156</f>
        <v>0</v>
      </c>
      <c r="N159" s="322" t="s">
        <v>1307</v>
      </c>
      <c r="O159" s="323"/>
      <c r="Z159" s="324" t="str">
        <f>CAZUL!C156</f>
        <v>Serviço Médico</v>
      </c>
    </row>
    <row r="160" spans="2:26" ht="13.95" customHeight="1">
      <c r="B160" s="325">
        <v>121024</v>
      </c>
      <c r="C160" s="313" t="s">
        <v>1306</v>
      </c>
      <c r="D160" s="314" t="str">
        <f>CAZUL!D157</f>
        <v>1/1NFS-e:1172</v>
      </c>
      <c r="E160" s="315" t="str">
        <f>CAZUL!N157</f>
        <v>10/12/2021</v>
      </c>
      <c r="F160" s="316" t="str">
        <f>INICIO!D$5</f>
        <v>HOSPITAL SÃO LUCAS</v>
      </c>
      <c r="G160" s="317" t="str">
        <f>VLOOKUP(H160,FORNECEDOR!$A$1:$B$897,2,FALSE)</f>
        <v>23.598.759/0001-13</v>
      </c>
      <c r="H160" s="318" t="str">
        <f>CAZUL!E157</f>
        <v>ARAUJO SILVA SERVICOS MEDICOS LTDA - ME</v>
      </c>
      <c r="I160" s="319" t="str">
        <f>VLOOKUP(Z160,DESPESAS!A$1:D$988,2,FALSE)</f>
        <v>03.21</v>
      </c>
      <c r="J160" s="319" t="str">
        <f>VLOOKUP(Z160,DESPESAS!A$1:D$2034,3,FALSE)</f>
        <v>SERVIÇOS MÉDICOS</v>
      </c>
      <c r="K160" s="320">
        <f>CAZUL!F157</f>
        <v>0</v>
      </c>
      <c r="L160" s="321">
        <f>CAZUL!G157</f>
        <v>9535.98</v>
      </c>
      <c r="M160" s="320">
        <f>CAZUL!H157</f>
        <v>0</v>
      </c>
      <c r="N160" s="322" t="s">
        <v>1307</v>
      </c>
      <c r="O160" s="323"/>
      <c r="Z160" s="324" t="str">
        <f>CAZUL!C157</f>
        <v>Serviço Médico</v>
      </c>
    </row>
    <row r="161" spans="2:26" ht="13.95" customHeight="1">
      <c r="B161" s="325">
        <v>843441200353397</v>
      </c>
      <c r="C161" s="313" t="s">
        <v>1306</v>
      </c>
      <c r="D161" s="314" t="str">
        <f>CAZUL!D158</f>
        <v>TARIFA BANCÁRIA</v>
      </c>
      <c r="E161" s="315" t="str">
        <f>CAZUL!N158</f>
        <v>10/12/2021</v>
      </c>
      <c r="F161" s="316" t="str">
        <f>INICIO!D$5</f>
        <v>HOSPITAL SÃO LUCAS</v>
      </c>
      <c r="G161" s="317" t="str">
        <f>VLOOKUP(H161,FORNECEDOR!$A$1:$B$897,2,FALSE)</f>
        <v>00.000.000/1409-53</v>
      </c>
      <c r="H161" s="318" t="str">
        <f>CAZUL!E158</f>
        <v>BANCO DO BRASIL</v>
      </c>
      <c r="I161" s="319" t="str">
        <f>VLOOKUP(Z161,DESPESAS!A$1:D$988,2,FALSE)</f>
        <v>04.07</v>
      </c>
      <c r="J161" s="319" t="str">
        <f>VLOOKUP(Z161,DESPESAS!A$1:D$2034,3,FALSE)</f>
        <v>TARIFAS BANCÁRIAS</v>
      </c>
      <c r="K161" s="320">
        <f>CAZUL!F158</f>
        <v>0</v>
      </c>
      <c r="L161" s="321">
        <f>CAZUL!G158</f>
        <v>10.45</v>
      </c>
      <c r="M161" s="320">
        <f>CAZUL!H158</f>
        <v>0</v>
      </c>
      <c r="N161" s="322" t="s">
        <v>1307</v>
      </c>
      <c r="O161" s="323"/>
      <c r="Z161" s="324" t="str">
        <f>CAZUL!C158</f>
        <v>TARIFAS BANCÁRIAS</v>
      </c>
    </row>
    <row r="162" spans="2:26" ht="13.95" customHeight="1">
      <c r="B162" s="325">
        <v>843441200353398</v>
      </c>
      <c r="C162" s="313" t="s">
        <v>1306</v>
      </c>
      <c r="D162" s="314" t="str">
        <f>CAZUL!D159</f>
        <v>TARIFA BANCÁRIA</v>
      </c>
      <c r="E162" s="315" t="str">
        <f>CAZUL!N159</f>
        <v>10/12/2021</v>
      </c>
      <c r="F162" s="316" t="str">
        <f>INICIO!D$5</f>
        <v>HOSPITAL SÃO LUCAS</v>
      </c>
      <c r="G162" s="317" t="str">
        <f>VLOOKUP(H162,FORNECEDOR!$A$1:$B$897,2,FALSE)</f>
        <v>00.000.000/1409-53</v>
      </c>
      <c r="H162" s="318" t="str">
        <f>CAZUL!E159</f>
        <v>BANCO DO BRASIL</v>
      </c>
      <c r="I162" s="319" t="str">
        <f>VLOOKUP(Z162,DESPESAS!A$1:D$988,2,FALSE)</f>
        <v>04.07</v>
      </c>
      <c r="J162" s="319" t="str">
        <f>VLOOKUP(Z162,DESPESAS!A$1:D$2034,3,FALSE)</f>
        <v>TARIFAS BANCÁRIAS</v>
      </c>
      <c r="K162" s="320">
        <f>CAZUL!F159</f>
        <v>0</v>
      </c>
      <c r="L162" s="321">
        <f>CAZUL!G159</f>
        <v>10.45</v>
      </c>
      <c r="M162" s="320">
        <f>CAZUL!H159</f>
        <v>0</v>
      </c>
      <c r="N162" s="322" t="s">
        <v>1307</v>
      </c>
      <c r="O162" s="323"/>
      <c r="Z162" s="324" t="str">
        <f>CAZUL!C159</f>
        <v>TARIFAS BANCÁRIAS</v>
      </c>
    </row>
    <row r="163" spans="2:26" ht="13.95" customHeight="1">
      <c r="B163" s="325">
        <v>843441200353399</v>
      </c>
      <c r="C163" s="313" t="s">
        <v>1306</v>
      </c>
      <c r="D163" s="314" t="str">
        <f>CAZUL!D160</f>
        <v>TARIFA BANCÁRIA</v>
      </c>
      <c r="E163" s="315" t="str">
        <f>CAZUL!N160</f>
        <v>10/12/2021</v>
      </c>
      <c r="F163" s="316" t="str">
        <f>INICIO!D$5</f>
        <v>HOSPITAL SÃO LUCAS</v>
      </c>
      <c r="G163" s="317" t="str">
        <f>VLOOKUP(H163,FORNECEDOR!$A$1:$B$897,2,FALSE)</f>
        <v>00.000.000/1409-53</v>
      </c>
      <c r="H163" s="318" t="str">
        <f>CAZUL!E160</f>
        <v>BANCO DO BRASIL</v>
      </c>
      <c r="I163" s="319" t="str">
        <f>VLOOKUP(Z163,DESPESAS!A$1:D$988,2,FALSE)</f>
        <v>04.07</v>
      </c>
      <c r="J163" s="319" t="str">
        <f>VLOOKUP(Z163,DESPESAS!A$1:D$2034,3,FALSE)</f>
        <v>TARIFAS BANCÁRIAS</v>
      </c>
      <c r="K163" s="320">
        <f>CAZUL!F160</f>
        <v>0</v>
      </c>
      <c r="L163" s="321">
        <f>CAZUL!G160</f>
        <v>10.45</v>
      </c>
      <c r="M163" s="320">
        <f>CAZUL!H160</f>
        <v>0</v>
      </c>
      <c r="N163" s="322" t="s">
        <v>1307</v>
      </c>
      <c r="O163" s="323"/>
      <c r="Z163" s="324" t="str">
        <f>CAZUL!C160</f>
        <v>TARIFAS BANCÁRIAS</v>
      </c>
    </row>
    <row r="164" spans="2:26" ht="13.95" customHeight="1">
      <c r="B164" s="325">
        <v>843441200353400</v>
      </c>
      <c r="C164" s="313" t="s">
        <v>1306</v>
      </c>
      <c r="D164" s="314" t="str">
        <f>CAZUL!D161</f>
        <v>TARIFA BANCÁRIA</v>
      </c>
      <c r="E164" s="315" t="str">
        <f>CAZUL!N161</f>
        <v>10/12/2021</v>
      </c>
      <c r="F164" s="316" t="str">
        <f>INICIO!D$5</f>
        <v>HOSPITAL SÃO LUCAS</v>
      </c>
      <c r="G164" s="317" t="str">
        <f>VLOOKUP(H164,FORNECEDOR!$A$1:$B$897,2,FALSE)</f>
        <v>00.000.000/1409-53</v>
      </c>
      <c r="H164" s="318" t="str">
        <f>CAZUL!E161</f>
        <v>BANCO DO BRASIL</v>
      </c>
      <c r="I164" s="319" t="str">
        <f>VLOOKUP(Z164,DESPESAS!A$1:D$988,2,FALSE)</f>
        <v>04.07</v>
      </c>
      <c r="J164" s="319" t="str">
        <f>VLOOKUP(Z164,DESPESAS!A$1:D$2034,3,FALSE)</f>
        <v>TARIFAS BANCÁRIAS</v>
      </c>
      <c r="K164" s="320">
        <f>CAZUL!F161</f>
        <v>0</v>
      </c>
      <c r="L164" s="321">
        <f>CAZUL!G161</f>
        <v>10.45</v>
      </c>
      <c r="M164" s="320">
        <f>CAZUL!H161</f>
        <v>0</v>
      </c>
      <c r="N164" s="322" t="s">
        <v>1307</v>
      </c>
      <c r="O164" s="323"/>
      <c r="Z164" s="324" t="str">
        <f>CAZUL!C161</f>
        <v>TARIFAS BANCÁRIAS</v>
      </c>
    </row>
    <row r="165" spans="2:26" ht="13.95" customHeight="1">
      <c r="B165" s="325">
        <v>843441200353401</v>
      </c>
      <c r="C165" s="313" t="s">
        <v>1306</v>
      </c>
      <c r="D165" s="314" t="str">
        <f>CAZUL!D162</f>
        <v>TARIFA BANCÁRIA</v>
      </c>
      <c r="E165" s="315" t="str">
        <f>CAZUL!N162</f>
        <v>10/12/2021</v>
      </c>
      <c r="F165" s="316" t="str">
        <f>INICIO!D$5</f>
        <v>HOSPITAL SÃO LUCAS</v>
      </c>
      <c r="G165" s="317" t="str">
        <f>VLOOKUP(H165,FORNECEDOR!$A$1:$B$897,2,FALSE)</f>
        <v>00.000.000/1409-53</v>
      </c>
      <c r="H165" s="318" t="str">
        <f>CAZUL!E162</f>
        <v>BANCO DO BRASIL</v>
      </c>
      <c r="I165" s="319" t="str">
        <f>VLOOKUP(Z165,DESPESAS!A$1:D$988,2,FALSE)</f>
        <v>04.07</v>
      </c>
      <c r="J165" s="319" t="str">
        <f>VLOOKUP(Z165,DESPESAS!A$1:D$2034,3,FALSE)</f>
        <v>TARIFAS BANCÁRIAS</v>
      </c>
      <c r="K165" s="320">
        <f>CAZUL!F162</f>
        <v>0</v>
      </c>
      <c r="L165" s="321">
        <f>CAZUL!G162</f>
        <v>10.45</v>
      </c>
      <c r="M165" s="320">
        <f>CAZUL!H162</f>
        <v>0</v>
      </c>
      <c r="N165" s="322" t="s">
        <v>1307</v>
      </c>
      <c r="O165" s="323"/>
      <c r="Z165" s="324" t="str">
        <f>CAZUL!C162</f>
        <v>TARIFAS BANCÁRIAS</v>
      </c>
    </row>
    <row r="166" spans="2:26" ht="13.95" customHeight="1">
      <c r="B166" s="325">
        <v>843441200353402</v>
      </c>
      <c r="C166" s="313" t="s">
        <v>1306</v>
      </c>
      <c r="D166" s="314" t="str">
        <f>CAZUL!D163</f>
        <v>TARIFA BANCÁRIA</v>
      </c>
      <c r="E166" s="315" t="str">
        <f>CAZUL!N163</f>
        <v>10/12/2021</v>
      </c>
      <c r="F166" s="316" t="str">
        <f>INICIO!D$5</f>
        <v>HOSPITAL SÃO LUCAS</v>
      </c>
      <c r="G166" s="317" t="str">
        <f>VLOOKUP(H166,FORNECEDOR!$A$1:$B$897,2,FALSE)</f>
        <v>00.000.000/1409-53</v>
      </c>
      <c r="H166" s="318" t="str">
        <f>CAZUL!E163</f>
        <v>BANCO DO BRASIL</v>
      </c>
      <c r="I166" s="319" t="str">
        <f>VLOOKUP(Z166,DESPESAS!A$1:D$988,2,FALSE)</f>
        <v>04.07</v>
      </c>
      <c r="J166" s="319" t="str">
        <f>VLOOKUP(Z166,DESPESAS!A$1:D$2034,3,FALSE)</f>
        <v>TARIFAS BANCÁRIAS</v>
      </c>
      <c r="K166" s="320">
        <f>CAZUL!F163</f>
        <v>0</v>
      </c>
      <c r="L166" s="321">
        <f>CAZUL!G163</f>
        <v>10.45</v>
      </c>
      <c r="M166" s="320">
        <f>CAZUL!H163</f>
        <v>0</v>
      </c>
      <c r="N166" s="322" t="s">
        <v>1307</v>
      </c>
      <c r="O166" s="323"/>
      <c r="Z166" s="324" t="str">
        <f>CAZUL!C163</f>
        <v>TARIFAS BANCÁRIAS</v>
      </c>
    </row>
    <row r="167" spans="2:26" ht="13.95" customHeight="1">
      <c r="B167" s="325">
        <v>843441200353403</v>
      </c>
      <c r="C167" s="313" t="s">
        <v>1306</v>
      </c>
      <c r="D167" s="314" t="str">
        <f>CAZUL!D164</f>
        <v>TARIFA BANCÁRIA</v>
      </c>
      <c r="E167" s="315" t="str">
        <f>CAZUL!N164</f>
        <v>10/12/2021</v>
      </c>
      <c r="F167" s="316" t="str">
        <f>INICIO!D$5</f>
        <v>HOSPITAL SÃO LUCAS</v>
      </c>
      <c r="G167" s="317" t="str">
        <f>VLOOKUP(H167,FORNECEDOR!$A$1:$B$897,2,FALSE)</f>
        <v>00.000.000/1409-53</v>
      </c>
      <c r="H167" s="318" t="str">
        <f>CAZUL!E164</f>
        <v>BANCO DO BRASIL</v>
      </c>
      <c r="I167" s="319" t="str">
        <f>VLOOKUP(Z167,DESPESAS!A$1:D$988,2,FALSE)</f>
        <v>04.07</v>
      </c>
      <c r="J167" s="319" t="str">
        <f>VLOOKUP(Z167,DESPESAS!A$1:D$2034,3,FALSE)</f>
        <v>TARIFAS BANCÁRIAS</v>
      </c>
      <c r="K167" s="320">
        <f>CAZUL!F164</f>
        <v>0</v>
      </c>
      <c r="L167" s="321">
        <f>CAZUL!G164</f>
        <v>10.45</v>
      </c>
      <c r="M167" s="320">
        <f>CAZUL!H164</f>
        <v>0</v>
      </c>
      <c r="N167" s="322" t="s">
        <v>1307</v>
      </c>
      <c r="O167" s="323"/>
      <c r="Z167" s="324" t="str">
        <f>CAZUL!C164</f>
        <v>TARIFAS BANCÁRIAS</v>
      </c>
    </row>
    <row r="168" spans="2:26" ht="13.95" customHeight="1">
      <c r="B168" s="325">
        <v>843441200353404</v>
      </c>
      <c r="C168" s="313" t="s">
        <v>1306</v>
      </c>
      <c r="D168" s="314" t="str">
        <f>CAZUL!D165</f>
        <v>TARIFA BANCÁRIA</v>
      </c>
      <c r="E168" s="315" t="str">
        <f>CAZUL!N165</f>
        <v>10/12/2021</v>
      </c>
      <c r="F168" s="316" t="str">
        <f>INICIO!D$5</f>
        <v>HOSPITAL SÃO LUCAS</v>
      </c>
      <c r="G168" s="317" t="str">
        <f>VLOOKUP(H168,FORNECEDOR!$A$1:$B$897,2,FALSE)</f>
        <v>00.000.000/1409-53</v>
      </c>
      <c r="H168" s="318" t="str">
        <f>CAZUL!E165</f>
        <v>BANCO DO BRASIL</v>
      </c>
      <c r="I168" s="319" t="str">
        <f>VLOOKUP(Z168,DESPESAS!A$1:D$988,2,FALSE)</f>
        <v>04.07</v>
      </c>
      <c r="J168" s="319" t="str">
        <f>VLOOKUP(Z168,DESPESAS!A$1:D$2034,3,FALSE)</f>
        <v>TARIFAS BANCÁRIAS</v>
      </c>
      <c r="K168" s="320">
        <f>CAZUL!F165</f>
        <v>0</v>
      </c>
      <c r="L168" s="321">
        <f>CAZUL!G165</f>
        <v>10.45</v>
      </c>
      <c r="M168" s="320">
        <f>CAZUL!H165</f>
        <v>0</v>
      </c>
      <c r="N168" s="322" t="s">
        <v>1307</v>
      </c>
      <c r="O168" s="323"/>
      <c r="Z168" s="324" t="str">
        <f>CAZUL!C165</f>
        <v>TARIFAS BANCÁRIAS</v>
      </c>
    </row>
    <row r="169" spans="2:26" ht="13.95" customHeight="1">
      <c r="B169" s="325">
        <v>843441200353405</v>
      </c>
      <c r="C169" s="313" t="s">
        <v>1306</v>
      </c>
      <c r="D169" s="314" t="str">
        <f>CAZUL!D166</f>
        <v>TARIFA BANCÁRIA</v>
      </c>
      <c r="E169" s="315" t="str">
        <f>CAZUL!N166</f>
        <v>10/12/2021</v>
      </c>
      <c r="F169" s="316" t="str">
        <f>INICIO!D$5</f>
        <v>HOSPITAL SÃO LUCAS</v>
      </c>
      <c r="G169" s="317" t="str">
        <f>VLOOKUP(H169,FORNECEDOR!$A$1:$B$897,2,FALSE)</f>
        <v>00.000.000/1409-53</v>
      </c>
      <c r="H169" s="318" t="str">
        <f>CAZUL!E166</f>
        <v>BANCO DO BRASIL</v>
      </c>
      <c r="I169" s="319" t="str">
        <f>VLOOKUP(Z169,DESPESAS!A$1:D$988,2,FALSE)</f>
        <v>04.07</v>
      </c>
      <c r="J169" s="319" t="str">
        <f>VLOOKUP(Z169,DESPESAS!A$1:D$2034,3,FALSE)</f>
        <v>TARIFAS BANCÁRIAS</v>
      </c>
      <c r="K169" s="320">
        <f>CAZUL!F166</f>
        <v>0</v>
      </c>
      <c r="L169" s="321">
        <f>CAZUL!G166</f>
        <v>10.45</v>
      </c>
      <c r="M169" s="320">
        <f>CAZUL!H166</f>
        <v>0</v>
      </c>
      <c r="N169" s="322" t="s">
        <v>1307</v>
      </c>
      <c r="O169" s="323"/>
      <c r="Z169" s="324" t="str">
        <f>CAZUL!C166</f>
        <v>TARIFAS BANCÁRIAS</v>
      </c>
    </row>
    <row r="170" spans="2:26" ht="13.95" customHeight="1">
      <c r="B170" s="325">
        <v>843441200353406</v>
      </c>
      <c r="C170" s="313" t="s">
        <v>1306</v>
      </c>
      <c r="D170" s="314" t="str">
        <f>CAZUL!D167</f>
        <v>TARIFA BANCÁRIA</v>
      </c>
      <c r="E170" s="315" t="str">
        <f>CAZUL!N167</f>
        <v>10/12/2021</v>
      </c>
      <c r="F170" s="316" t="str">
        <f>INICIO!D$5</f>
        <v>HOSPITAL SÃO LUCAS</v>
      </c>
      <c r="G170" s="317" t="str">
        <f>VLOOKUP(H170,FORNECEDOR!$A$1:$B$897,2,FALSE)</f>
        <v>00.000.000/1409-53</v>
      </c>
      <c r="H170" s="318" t="str">
        <f>CAZUL!E167</f>
        <v>BANCO DO BRASIL</v>
      </c>
      <c r="I170" s="319" t="str">
        <f>VLOOKUP(Z170,DESPESAS!A$1:D$988,2,FALSE)</f>
        <v>04.07</v>
      </c>
      <c r="J170" s="319" t="str">
        <f>VLOOKUP(Z170,DESPESAS!A$1:D$2034,3,FALSE)</f>
        <v>TARIFAS BANCÁRIAS</v>
      </c>
      <c r="K170" s="320">
        <f>CAZUL!F167</f>
        <v>0</v>
      </c>
      <c r="L170" s="321">
        <f>CAZUL!G167</f>
        <v>10.45</v>
      </c>
      <c r="M170" s="320">
        <f>CAZUL!H167</f>
        <v>0</v>
      </c>
      <c r="N170" s="322" t="s">
        <v>1307</v>
      </c>
      <c r="O170" s="323"/>
      <c r="Z170" s="324" t="str">
        <f>CAZUL!C167</f>
        <v>TARIFAS BANCÁRIAS</v>
      </c>
    </row>
    <row r="171" spans="2:26" ht="13.95" customHeight="1">
      <c r="B171" s="325">
        <v>843441200353407</v>
      </c>
      <c r="C171" s="313" t="s">
        <v>1306</v>
      </c>
      <c r="D171" s="314" t="str">
        <f>CAZUL!D168</f>
        <v>TARIFA BANCÁRIA</v>
      </c>
      <c r="E171" s="315" t="str">
        <f>CAZUL!N168</f>
        <v>10/12/2021</v>
      </c>
      <c r="F171" s="316" t="str">
        <f>INICIO!D$5</f>
        <v>HOSPITAL SÃO LUCAS</v>
      </c>
      <c r="G171" s="317" t="str">
        <f>VLOOKUP(H171,FORNECEDOR!$A$1:$B$897,2,FALSE)</f>
        <v>00.000.000/1409-53</v>
      </c>
      <c r="H171" s="318" t="str">
        <f>CAZUL!E168</f>
        <v>BANCO DO BRASIL</v>
      </c>
      <c r="I171" s="319" t="str">
        <f>VLOOKUP(Z171,DESPESAS!A$1:D$988,2,FALSE)</f>
        <v>04.07</v>
      </c>
      <c r="J171" s="319" t="str">
        <f>VLOOKUP(Z171,DESPESAS!A$1:D$2034,3,FALSE)</f>
        <v>TARIFAS BANCÁRIAS</v>
      </c>
      <c r="K171" s="320">
        <f>CAZUL!F168</f>
        <v>0</v>
      </c>
      <c r="L171" s="321">
        <f>CAZUL!G168</f>
        <v>10.45</v>
      </c>
      <c r="M171" s="320">
        <f>CAZUL!H168</f>
        <v>0</v>
      </c>
      <c r="N171" s="322" t="s">
        <v>1307</v>
      </c>
      <c r="O171" s="323"/>
      <c r="Z171" s="324" t="str">
        <f>CAZUL!C168</f>
        <v>TARIFAS BANCÁRIAS</v>
      </c>
    </row>
    <row r="172" spans="2:26" ht="13.95" customHeight="1">
      <c r="B172" s="325">
        <v>843441200353408</v>
      </c>
      <c r="C172" s="313" t="s">
        <v>1306</v>
      </c>
      <c r="D172" s="314" t="str">
        <f>CAZUL!D169</f>
        <v>TARIFA BANCÁRIA</v>
      </c>
      <c r="E172" s="315" t="str">
        <f>CAZUL!N169</f>
        <v>10/12/2021</v>
      </c>
      <c r="F172" s="316" t="str">
        <f>INICIO!D$5</f>
        <v>HOSPITAL SÃO LUCAS</v>
      </c>
      <c r="G172" s="317" t="str">
        <f>VLOOKUP(H172,FORNECEDOR!$A$1:$B$897,2,FALSE)</f>
        <v>00.000.000/1409-53</v>
      </c>
      <c r="H172" s="318" t="str">
        <f>CAZUL!E169</f>
        <v>BANCO DO BRASIL</v>
      </c>
      <c r="I172" s="319" t="str">
        <f>VLOOKUP(Z172,DESPESAS!A$1:D$988,2,FALSE)</f>
        <v>04.07</v>
      </c>
      <c r="J172" s="319" t="str">
        <f>VLOOKUP(Z172,DESPESAS!A$1:D$2034,3,FALSE)</f>
        <v>TARIFAS BANCÁRIAS</v>
      </c>
      <c r="K172" s="320">
        <f>CAZUL!F169</f>
        <v>0</v>
      </c>
      <c r="L172" s="321">
        <f>CAZUL!G169</f>
        <v>10.45</v>
      </c>
      <c r="M172" s="320">
        <f>CAZUL!H169</f>
        <v>0</v>
      </c>
      <c r="N172" s="322" t="s">
        <v>1307</v>
      </c>
      <c r="O172" s="323"/>
      <c r="Z172" s="324" t="str">
        <f>CAZUL!C169</f>
        <v>TARIFAS BANCÁRIAS</v>
      </c>
    </row>
    <row r="173" spans="2:26" ht="13.95" customHeight="1">
      <c r="B173" s="325">
        <v>843441200353409</v>
      </c>
      <c r="C173" s="313" t="s">
        <v>1306</v>
      </c>
      <c r="D173" s="314" t="str">
        <f>CAZUL!D170</f>
        <v>TARIFA BANCÁRIA</v>
      </c>
      <c r="E173" s="315" t="str">
        <f>CAZUL!N170</f>
        <v>10/12/2021</v>
      </c>
      <c r="F173" s="316" t="str">
        <f>INICIO!D$5</f>
        <v>HOSPITAL SÃO LUCAS</v>
      </c>
      <c r="G173" s="317" t="str">
        <f>VLOOKUP(H173,FORNECEDOR!$A$1:$B$897,2,FALSE)</f>
        <v>00.000.000/1409-53</v>
      </c>
      <c r="H173" s="318" t="str">
        <f>CAZUL!E170</f>
        <v>BANCO DO BRASIL</v>
      </c>
      <c r="I173" s="319" t="str">
        <f>VLOOKUP(Z173,DESPESAS!A$1:D$988,2,FALSE)</f>
        <v>04.07</v>
      </c>
      <c r="J173" s="319" t="str">
        <f>VLOOKUP(Z173,DESPESAS!A$1:D$2034,3,FALSE)</f>
        <v>TARIFAS BANCÁRIAS</v>
      </c>
      <c r="K173" s="320">
        <f>CAZUL!F170</f>
        <v>0</v>
      </c>
      <c r="L173" s="321">
        <f>CAZUL!G170</f>
        <v>10.45</v>
      </c>
      <c r="M173" s="320">
        <f>CAZUL!H170</f>
        <v>0</v>
      </c>
      <c r="N173" s="322" t="s">
        <v>1307</v>
      </c>
      <c r="O173" s="323"/>
      <c r="Z173" s="324" t="str">
        <f>CAZUL!C170</f>
        <v>TARIFAS BANCÁRIAS</v>
      </c>
    </row>
    <row r="174" spans="2:26" ht="13.95" customHeight="1">
      <c r="B174" s="325">
        <v>843441200353410</v>
      </c>
      <c r="C174" s="313" t="s">
        <v>1306</v>
      </c>
      <c r="D174" s="314" t="str">
        <f>CAZUL!D171</f>
        <v>TARIFA BANCÁRIA</v>
      </c>
      <c r="E174" s="315" t="str">
        <f>CAZUL!N171</f>
        <v>10/12/2021</v>
      </c>
      <c r="F174" s="316" t="str">
        <f>INICIO!D$5</f>
        <v>HOSPITAL SÃO LUCAS</v>
      </c>
      <c r="G174" s="317" t="str">
        <f>VLOOKUP(H174,FORNECEDOR!$A$1:$B$897,2,FALSE)</f>
        <v>00.000.000/1409-53</v>
      </c>
      <c r="H174" s="318" t="str">
        <f>CAZUL!E171</f>
        <v>BANCO DO BRASIL</v>
      </c>
      <c r="I174" s="319" t="str">
        <f>VLOOKUP(Z174,DESPESAS!A$1:D$988,2,FALSE)</f>
        <v>04.07</v>
      </c>
      <c r="J174" s="319" t="str">
        <f>VLOOKUP(Z174,DESPESAS!A$1:D$2034,3,FALSE)</f>
        <v>TARIFAS BANCÁRIAS</v>
      </c>
      <c r="K174" s="320">
        <f>CAZUL!F171</f>
        <v>0</v>
      </c>
      <c r="L174" s="321">
        <f>CAZUL!G171</f>
        <v>10.45</v>
      </c>
      <c r="M174" s="320">
        <f>CAZUL!H171</f>
        <v>0</v>
      </c>
      <c r="N174" s="322" t="s">
        <v>1307</v>
      </c>
      <c r="O174" s="323"/>
      <c r="Z174" s="324" t="str">
        <f>CAZUL!C171</f>
        <v>TARIFAS BANCÁRIAS</v>
      </c>
    </row>
    <row r="175" spans="2:26" ht="13.95" customHeight="1">
      <c r="B175" s="325">
        <v>843441200353411</v>
      </c>
      <c r="C175" s="313" t="s">
        <v>1306</v>
      </c>
      <c r="D175" s="314" t="str">
        <f>CAZUL!D172</f>
        <v>TARIFA BANCÁRIA</v>
      </c>
      <c r="E175" s="315" t="str">
        <f>CAZUL!N172</f>
        <v>10/12/2021</v>
      </c>
      <c r="F175" s="316" t="str">
        <f>INICIO!D$5</f>
        <v>HOSPITAL SÃO LUCAS</v>
      </c>
      <c r="G175" s="317" t="str">
        <f>VLOOKUP(H175,FORNECEDOR!$A$1:$B$897,2,FALSE)</f>
        <v>00.000.000/1409-53</v>
      </c>
      <c r="H175" s="318" t="str">
        <f>CAZUL!E172</f>
        <v>BANCO DO BRASIL</v>
      </c>
      <c r="I175" s="319" t="str">
        <f>VLOOKUP(Z175,DESPESAS!A$1:D$988,2,FALSE)</f>
        <v>04.07</v>
      </c>
      <c r="J175" s="319" t="str">
        <f>VLOOKUP(Z175,DESPESAS!A$1:D$2034,3,FALSE)</f>
        <v>TARIFAS BANCÁRIAS</v>
      </c>
      <c r="K175" s="320">
        <f>CAZUL!F172</f>
        <v>0</v>
      </c>
      <c r="L175" s="321">
        <f>CAZUL!G172</f>
        <v>10.45</v>
      </c>
      <c r="M175" s="320">
        <f>CAZUL!H172</f>
        <v>0</v>
      </c>
      <c r="N175" s="322" t="s">
        <v>1307</v>
      </c>
      <c r="O175" s="323"/>
      <c r="Z175" s="324" t="str">
        <f>CAZUL!C172</f>
        <v>TARIFAS BANCÁRIAS</v>
      </c>
    </row>
    <row r="176" spans="2:26" ht="13.95" customHeight="1">
      <c r="B176" s="325">
        <v>843441200353412</v>
      </c>
      <c r="C176" s="313" t="s">
        <v>1306</v>
      </c>
      <c r="D176" s="314" t="str">
        <f>CAZUL!D173</f>
        <v>TARIFA BANCÁRIA</v>
      </c>
      <c r="E176" s="315" t="str">
        <f>CAZUL!N173</f>
        <v>10/12/2021</v>
      </c>
      <c r="F176" s="316" t="str">
        <f>INICIO!D$5</f>
        <v>HOSPITAL SÃO LUCAS</v>
      </c>
      <c r="G176" s="317" t="str">
        <f>VLOOKUP(H176,FORNECEDOR!$A$1:$B$897,2,FALSE)</f>
        <v>00.000.000/1409-53</v>
      </c>
      <c r="H176" s="318" t="str">
        <f>CAZUL!E173</f>
        <v>BANCO DO BRASIL</v>
      </c>
      <c r="I176" s="319" t="str">
        <f>VLOOKUP(Z176,DESPESAS!A$1:D$988,2,FALSE)</f>
        <v>04.07</v>
      </c>
      <c r="J176" s="319" t="str">
        <f>VLOOKUP(Z176,DESPESAS!A$1:D$2034,3,FALSE)</f>
        <v>TARIFAS BANCÁRIAS</v>
      </c>
      <c r="K176" s="320">
        <f>CAZUL!F173</f>
        <v>0</v>
      </c>
      <c r="L176" s="321">
        <f>CAZUL!G173</f>
        <v>10.45</v>
      </c>
      <c r="M176" s="320">
        <f>CAZUL!H173</f>
        <v>0</v>
      </c>
      <c r="N176" s="322" t="s">
        <v>1307</v>
      </c>
      <c r="O176" s="323"/>
      <c r="Z176" s="324" t="str">
        <f>CAZUL!C173</f>
        <v>TARIFAS BANCÁRIAS</v>
      </c>
    </row>
    <row r="177" spans="2:26" ht="13.95" customHeight="1">
      <c r="B177" s="325">
        <v>843441200353413</v>
      </c>
      <c r="C177" s="313" t="s">
        <v>1306</v>
      </c>
      <c r="D177" s="314" t="str">
        <f>CAZUL!D174</f>
        <v>TARIFA BANCÁRIA</v>
      </c>
      <c r="E177" s="315" t="str">
        <f>CAZUL!N174</f>
        <v>10/12/2021</v>
      </c>
      <c r="F177" s="316" t="str">
        <f>INICIO!D$5</f>
        <v>HOSPITAL SÃO LUCAS</v>
      </c>
      <c r="G177" s="317" t="str">
        <f>VLOOKUP(H177,FORNECEDOR!$A$1:$B$897,2,FALSE)</f>
        <v>00.000.000/1409-53</v>
      </c>
      <c r="H177" s="318" t="str">
        <f>CAZUL!E174</f>
        <v>BANCO DO BRASIL</v>
      </c>
      <c r="I177" s="319" t="str">
        <f>VLOOKUP(Z177,DESPESAS!A$1:D$988,2,FALSE)</f>
        <v>04.07</v>
      </c>
      <c r="J177" s="319" t="str">
        <f>VLOOKUP(Z177,DESPESAS!A$1:D$2034,3,FALSE)</f>
        <v>TARIFAS BANCÁRIAS</v>
      </c>
      <c r="K177" s="320">
        <f>CAZUL!F174</f>
        <v>0</v>
      </c>
      <c r="L177" s="321">
        <f>CAZUL!G174</f>
        <v>10.45</v>
      </c>
      <c r="M177" s="320">
        <f>CAZUL!H174</f>
        <v>0</v>
      </c>
      <c r="N177" s="322" t="s">
        <v>1307</v>
      </c>
      <c r="O177" s="323"/>
      <c r="Z177" s="324" t="str">
        <f>CAZUL!C174</f>
        <v>TARIFAS BANCÁRIAS</v>
      </c>
    </row>
    <row r="178" spans="2:26" ht="13.95" customHeight="1">
      <c r="B178" s="325">
        <v>843441200353414</v>
      </c>
      <c r="C178" s="313" t="s">
        <v>1306</v>
      </c>
      <c r="D178" s="314" t="str">
        <f>CAZUL!D175</f>
        <v>TARIFA BANCÁRIA</v>
      </c>
      <c r="E178" s="315" t="str">
        <f>CAZUL!N175</f>
        <v>10/12/2021</v>
      </c>
      <c r="F178" s="316" t="str">
        <f>INICIO!D$5</f>
        <v>HOSPITAL SÃO LUCAS</v>
      </c>
      <c r="G178" s="317" t="str">
        <f>VLOOKUP(H178,FORNECEDOR!$A$1:$B$897,2,FALSE)</f>
        <v>00.000.000/1409-53</v>
      </c>
      <c r="H178" s="318" t="str">
        <f>CAZUL!E175</f>
        <v>BANCO DO BRASIL</v>
      </c>
      <c r="I178" s="319" t="str">
        <f>VLOOKUP(Z178,DESPESAS!A$1:D$988,2,FALSE)</f>
        <v>04.07</v>
      </c>
      <c r="J178" s="319" t="str">
        <f>VLOOKUP(Z178,DESPESAS!A$1:D$2034,3,FALSE)</f>
        <v>TARIFAS BANCÁRIAS</v>
      </c>
      <c r="K178" s="320">
        <f>CAZUL!F175</f>
        <v>0</v>
      </c>
      <c r="L178" s="321">
        <f>CAZUL!G175</f>
        <v>10.45</v>
      </c>
      <c r="M178" s="320">
        <f>CAZUL!H175</f>
        <v>0</v>
      </c>
      <c r="N178" s="322" t="s">
        <v>1307</v>
      </c>
      <c r="O178" s="323"/>
      <c r="Z178" s="324" t="str">
        <f>CAZUL!C175</f>
        <v>TARIFAS BANCÁRIAS</v>
      </c>
    </row>
    <row r="179" spans="2:26" ht="13.95" customHeight="1">
      <c r="B179" s="325">
        <v>843441200353415</v>
      </c>
      <c r="C179" s="313" t="s">
        <v>1306</v>
      </c>
      <c r="D179" s="314" t="str">
        <f>CAZUL!D176</f>
        <v>TARIFA BANCÁRIA</v>
      </c>
      <c r="E179" s="315" t="str">
        <f>CAZUL!N176</f>
        <v>10/12/2021</v>
      </c>
      <c r="F179" s="316" t="str">
        <f>INICIO!D$5</f>
        <v>HOSPITAL SÃO LUCAS</v>
      </c>
      <c r="G179" s="317" t="str">
        <f>VLOOKUP(H179,FORNECEDOR!$A$1:$B$897,2,FALSE)</f>
        <v>00.000.000/1409-53</v>
      </c>
      <c r="H179" s="318" t="str">
        <f>CAZUL!E176</f>
        <v>BANCO DO BRASIL</v>
      </c>
      <c r="I179" s="319" t="str">
        <f>VLOOKUP(Z179,DESPESAS!A$1:D$988,2,FALSE)</f>
        <v>04.07</v>
      </c>
      <c r="J179" s="319" t="str">
        <f>VLOOKUP(Z179,DESPESAS!A$1:D$2034,3,FALSE)</f>
        <v>TARIFAS BANCÁRIAS</v>
      </c>
      <c r="K179" s="320">
        <f>CAZUL!F176</f>
        <v>0</v>
      </c>
      <c r="L179" s="321">
        <f>CAZUL!G176</f>
        <v>10.45</v>
      </c>
      <c r="M179" s="320">
        <f>CAZUL!H176</f>
        <v>0</v>
      </c>
      <c r="N179" s="322" t="s">
        <v>1307</v>
      </c>
      <c r="O179" s="323"/>
      <c r="Z179" s="324" t="str">
        <f>CAZUL!C176</f>
        <v>TARIFAS BANCÁRIAS</v>
      </c>
    </row>
    <row r="180" spans="2:26" ht="13.95" customHeight="1">
      <c r="B180" s="325">
        <v>843441200353416</v>
      </c>
      <c r="C180" s="313" t="s">
        <v>1306</v>
      </c>
      <c r="D180" s="314" t="str">
        <f>CAZUL!D177</f>
        <v>TARIFA BANCÁRIA</v>
      </c>
      <c r="E180" s="315" t="str">
        <f>CAZUL!N177</f>
        <v>10/12/2021</v>
      </c>
      <c r="F180" s="316" t="str">
        <f>INICIO!D$5</f>
        <v>HOSPITAL SÃO LUCAS</v>
      </c>
      <c r="G180" s="317" t="str">
        <f>VLOOKUP(H180,FORNECEDOR!$A$1:$B$897,2,FALSE)</f>
        <v>00.000.000/1409-53</v>
      </c>
      <c r="H180" s="318" t="str">
        <f>CAZUL!E177</f>
        <v>BANCO DO BRASIL</v>
      </c>
      <c r="I180" s="319" t="str">
        <f>VLOOKUP(Z180,DESPESAS!A$1:D$988,2,FALSE)</f>
        <v>04.07</v>
      </c>
      <c r="J180" s="319" t="str">
        <f>VLOOKUP(Z180,DESPESAS!A$1:D$2034,3,FALSE)</f>
        <v>TARIFAS BANCÁRIAS</v>
      </c>
      <c r="K180" s="320">
        <f>CAZUL!F177</f>
        <v>0</v>
      </c>
      <c r="L180" s="321">
        <f>CAZUL!G177</f>
        <v>10.45</v>
      </c>
      <c r="M180" s="320">
        <f>CAZUL!H177</f>
        <v>0</v>
      </c>
      <c r="N180" s="322" t="s">
        <v>1307</v>
      </c>
      <c r="O180" s="323"/>
      <c r="Z180" s="324" t="str">
        <f>CAZUL!C177</f>
        <v>TARIFAS BANCÁRIAS</v>
      </c>
    </row>
    <row r="181" spans="2:26" ht="13.95" customHeight="1">
      <c r="B181" s="325">
        <v>843441200353417</v>
      </c>
      <c r="C181" s="313" t="s">
        <v>1306</v>
      </c>
      <c r="D181" s="314" t="str">
        <f>CAZUL!D178</f>
        <v>TARIFA BANCÁRIA</v>
      </c>
      <c r="E181" s="315" t="str">
        <f>CAZUL!N178</f>
        <v>10/12/2021</v>
      </c>
      <c r="F181" s="316" t="str">
        <f>INICIO!D$5</f>
        <v>HOSPITAL SÃO LUCAS</v>
      </c>
      <c r="G181" s="317" t="str">
        <f>VLOOKUP(H181,FORNECEDOR!$A$1:$B$897,2,FALSE)</f>
        <v>00.000.000/1409-53</v>
      </c>
      <c r="H181" s="318" t="str">
        <f>CAZUL!E178</f>
        <v>BANCO DO BRASIL</v>
      </c>
      <c r="I181" s="319" t="str">
        <f>VLOOKUP(Z181,DESPESAS!A$1:D$988,2,FALSE)</f>
        <v>04.07</v>
      </c>
      <c r="J181" s="319" t="str">
        <f>VLOOKUP(Z181,DESPESAS!A$1:D$2034,3,FALSE)</f>
        <v>TARIFAS BANCÁRIAS</v>
      </c>
      <c r="K181" s="320">
        <f>CAZUL!F178</f>
        <v>0</v>
      </c>
      <c r="L181" s="321">
        <f>CAZUL!G178</f>
        <v>10.45</v>
      </c>
      <c r="M181" s="320">
        <f>CAZUL!H178</f>
        <v>0</v>
      </c>
      <c r="N181" s="322" t="s">
        <v>1307</v>
      </c>
      <c r="O181" s="323"/>
      <c r="Z181" s="324" t="str">
        <f>CAZUL!C178</f>
        <v>TARIFAS BANCÁRIAS</v>
      </c>
    </row>
    <row r="182" spans="2:26" ht="13.95" customHeight="1">
      <c r="B182" s="325">
        <v>843441200353418</v>
      </c>
      <c r="C182" s="313" t="s">
        <v>1306</v>
      </c>
      <c r="D182" s="314" t="str">
        <f>CAZUL!D179</f>
        <v>TARIFA BANCÁRIA</v>
      </c>
      <c r="E182" s="315" t="str">
        <f>CAZUL!N179</f>
        <v>10/12/2021</v>
      </c>
      <c r="F182" s="316" t="str">
        <f>INICIO!D$5</f>
        <v>HOSPITAL SÃO LUCAS</v>
      </c>
      <c r="G182" s="317" t="str">
        <f>VLOOKUP(H182,FORNECEDOR!$A$1:$B$897,2,FALSE)</f>
        <v>00.000.000/1409-53</v>
      </c>
      <c r="H182" s="318" t="str">
        <f>CAZUL!E179</f>
        <v>BANCO DO BRASIL</v>
      </c>
      <c r="I182" s="319" t="str">
        <f>VLOOKUP(Z182,DESPESAS!A$1:D$988,2,FALSE)</f>
        <v>04.07</v>
      </c>
      <c r="J182" s="319" t="str">
        <f>VLOOKUP(Z182,DESPESAS!A$1:D$2034,3,FALSE)</f>
        <v>TARIFAS BANCÁRIAS</v>
      </c>
      <c r="K182" s="320">
        <f>CAZUL!F179</f>
        <v>0</v>
      </c>
      <c r="L182" s="321">
        <f>CAZUL!G179</f>
        <v>10.45</v>
      </c>
      <c r="M182" s="320">
        <f>CAZUL!H179</f>
        <v>0</v>
      </c>
      <c r="N182" s="322" t="s">
        <v>1307</v>
      </c>
      <c r="O182" s="323"/>
      <c r="Z182" s="324" t="str">
        <f>CAZUL!C179</f>
        <v>TARIFAS BANCÁRIAS</v>
      </c>
    </row>
    <row r="183" spans="2:26" ht="13.95" customHeight="1">
      <c r="B183" s="325">
        <v>843441200353419</v>
      </c>
      <c r="C183" s="313" t="s">
        <v>1306</v>
      </c>
      <c r="D183" s="314" t="str">
        <f>CAZUL!D180</f>
        <v>TARIFA BANCÁRIA</v>
      </c>
      <c r="E183" s="315" t="str">
        <f>CAZUL!N180</f>
        <v>10/12/2021</v>
      </c>
      <c r="F183" s="316" t="str">
        <f>INICIO!D$5</f>
        <v>HOSPITAL SÃO LUCAS</v>
      </c>
      <c r="G183" s="317" t="str">
        <f>VLOOKUP(H183,FORNECEDOR!$A$1:$B$897,2,FALSE)</f>
        <v>00.000.000/1409-53</v>
      </c>
      <c r="H183" s="318" t="str">
        <f>CAZUL!E180</f>
        <v>BANCO DO BRASIL</v>
      </c>
      <c r="I183" s="319" t="str">
        <f>VLOOKUP(Z183,DESPESAS!A$1:D$988,2,FALSE)</f>
        <v>04.07</v>
      </c>
      <c r="J183" s="319" t="str">
        <f>VLOOKUP(Z183,DESPESAS!A$1:D$2034,3,FALSE)</f>
        <v>TARIFAS BANCÁRIAS</v>
      </c>
      <c r="K183" s="320">
        <f>CAZUL!F180</f>
        <v>0</v>
      </c>
      <c r="L183" s="321">
        <f>CAZUL!G180</f>
        <v>10.45</v>
      </c>
      <c r="M183" s="320">
        <f>CAZUL!H180</f>
        <v>0</v>
      </c>
      <c r="N183" s="322" t="s">
        <v>1307</v>
      </c>
      <c r="O183" s="323"/>
      <c r="Z183" s="324" t="str">
        <f>CAZUL!C180</f>
        <v>TARIFAS BANCÁRIAS</v>
      </c>
    </row>
    <row r="184" spans="2:26" ht="13.95" customHeight="1">
      <c r="B184" s="325">
        <v>843441200353420</v>
      </c>
      <c r="C184" s="313" t="s">
        <v>1306</v>
      </c>
      <c r="D184" s="314" t="str">
        <f>CAZUL!D181</f>
        <v>TARIFA BANCÁRIA</v>
      </c>
      <c r="E184" s="315" t="str">
        <f>CAZUL!N181</f>
        <v>10/12/2021</v>
      </c>
      <c r="F184" s="316" t="str">
        <f>INICIO!D$5</f>
        <v>HOSPITAL SÃO LUCAS</v>
      </c>
      <c r="G184" s="317" t="str">
        <f>VLOOKUP(H184,FORNECEDOR!$A$1:$B$897,2,FALSE)</f>
        <v>00.000.000/1409-53</v>
      </c>
      <c r="H184" s="318" t="str">
        <f>CAZUL!E181</f>
        <v>BANCO DO BRASIL</v>
      </c>
      <c r="I184" s="319" t="str">
        <f>VLOOKUP(Z184,DESPESAS!A$1:D$988,2,FALSE)</f>
        <v>04.07</v>
      </c>
      <c r="J184" s="319" t="str">
        <f>VLOOKUP(Z184,DESPESAS!A$1:D$2034,3,FALSE)</f>
        <v>TARIFAS BANCÁRIAS</v>
      </c>
      <c r="K184" s="320">
        <f>CAZUL!F181</f>
        <v>0</v>
      </c>
      <c r="L184" s="321">
        <f>CAZUL!G181</f>
        <v>10.45</v>
      </c>
      <c r="M184" s="320">
        <f>CAZUL!H181</f>
        <v>765774.57000000298</v>
      </c>
      <c r="N184" s="322" t="s">
        <v>1307</v>
      </c>
      <c r="O184" s="323"/>
      <c r="Z184" s="324" t="str">
        <f>CAZUL!C181</f>
        <v>TARIFAS BANCÁRIAS</v>
      </c>
    </row>
    <row r="185" spans="2:26" ht="13.95" customHeight="1">
      <c r="B185" s="325">
        <v>550640000029447</v>
      </c>
      <c r="C185" s="313" t="s">
        <v>1306</v>
      </c>
      <c r="D185" s="314" t="str">
        <f>CAZUL!D182</f>
        <v>1/1NFS-e:1397</v>
      </c>
      <c r="E185" s="315" t="str">
        <f>CAZUL!N182</f>
        <v>10/12/2021</v>
      </c>
      <c r="F185" s="316" t="str">
        <f>INICIO!D$5</f>
        <v>HOSPITAL SÃO LUCAS</v>
      </c>
      <c r="G185" s="317" t="str">
        <f>VLOOKUP(H185,FORNECEDOR!$A$1:$B$897,2,FALSE)</f>
        <v>21.815.044/0001-40</v>
      </c>
      <c r="H185" s="318" t="str">
        <f>CAZUL!E182</f>
        <v>ORTOCLINICA CARIRI LTDA - ME</v>
      </c>
      <c r="I185" s="319" t="str">
        <f>VLOOKUP(Z185,DESPESAS!A$1:D$988,2,FALSE)</f>
        <v>03.21</v>
      </c>
      <c r="J185" s="319" t="str">
        <f>VLOOKUP(Z185,DESPESAS!A$1:D$2034,3,FALSE)</f>
        <v>SERVIÇOS MÉDICOS</v>
      </c>
      <c r="K185" s="320">
        <f>CAZUL!F182</f>
        <v>0</v>
      </c>
      <c r="L185" s="321">
        <f>CAZUL!G182</f>
        <v>4540.9399999999996</v>
      </c>
      <c r="M185" s="320">
        <f>CAZUL!H182</f>
        <v>761233.63000000303</v>
      </c>
      <c r="N185" s="322" t="s">
        <v>1307</v>
      </c>
      <c r="O185" s="323"/>
      <c r="Z185" s="324" t="str">
        <f>CAZUL!C182</f>
        <v>Serviço Médico</v>
      </c>
    </row>
    <row r="186" spans="2:26" ht="13.95" customHeight="1">
      <c r="B186" s="325">
        <v>843441200353421</v>
      </c>
      <c r="C186" s="313" t="s">
        <v>1306</v>
      </c>
      <c r="D186" s="314" t="str">
        <f>CAZUL!D183</f>
        <v>TARIFA BANCÁRIA</v>
      </c>
      <c r="E186" s="315" t="str">
        <f>CAZUL!N183</f>
        <v>10/12/2021</v>
      </c>
      <c r="F186" s="316" t="str">
        <f>INICIO!D$5</f>
        <v>HOSPITAL SÃO LUCAS</v>
      </c>
      <c r="G186" s="317" t="str">
        <f>VLOOKUP(H186,FORNECEDOR!$A$1:$B$897,2,FALSE)</f>
        <v>00.000.000/1409-53</v>
      </c>
      <c r="H186" s="318" t="str">
        <f>CAZUL!E183</f>
        <v>BANCO DO BRASIL</v>
      </c>
      <c r="I186" s="319" t="str">
        <f>VLOOKUP(Z186,DESPESAS!A$1:D$988,2,FALSE)</f>
        <v>04.07</v>
      </c>
      <c r="J186" s="319" t="str">
        <f>VLOOKUP(Z186,DESPESAS!A$1:D$2034,3,FALSE)</f>
        <v>TARIFAS BANCÁRIAS</v>
      </c>
      <c r="K186" s="320">
        <f>CAZUL!F183</f>
        <v>0</v>
      </c>
      <c r="L186" s="321">
        <f>CAZUL!G183</f>
        <v>10.45</v>
      </c>
      <c r="M186" s="320">
        <f>CAZUL!H183</f>
        <v>0</v>
      </c>
      <c r="N186" s="322" t="s">
        <v>1307</v>
      </c>
      <c r="O186" s="323"/>
      <c r="Z186" s="324" t="str">
        <f>CAZUL!C183</f>
        <v>TARIFAS BANCÁRIAS</v>
      </c>
    </row>
    <row r="187" spans="2:26" ht="13.95" customHeight="1">
      <c r="B187" s="325">
        <v>843441200353422</v>
      </c>
      <c r="C187" s="313" t="s">
        <v>1306</v>
      </c>
      <c r="D187" s="314" t="str">
        <f>CAZUL!D184</f>
        <v>TARIFA BANCÁRIA</v>
      </c>
      <c r="E187" s="315" t="str">
        <f>CAZUL!N184</f>
        <v>10/12/2021</v>
      </c>
      <c r="F187" s="316" t="str">
        <f>INICIO!D$5</f>
        <v>HOSPITAL SÃO LUCAS</v>
      </c>
      <c r="G187" s="317" t="str">
        <f>VLOOKUP(H187,FORNECEDOR!$A$1:$B$897,2,FALSE)</f>
        <v>00.000.000/1409-53</v>
      </c>
      <c r="H187" s="318" t="str">
        <f>CAZUL!E184</f>
        <v>BANCO DO BRASIL</v>
      </c>
      <c r="I187" s="319" t="str">
        <f>VLOOKUP(Z187,DESPESAS!A$1:D$988,2,FALSE)</f>
        <v>04.07</v>
      </c>
      <c r="J187" s="319" t="str">
        <f>VLOOKUP(Z187,DESPESAS!A$1:D$2034,3,FALSE)</f>
        <v>TARIFAS BANCÁRIAS</v>
      </c>
      <c r="K187" s="320">
        <f>CAZUL!F184</f>
        <v>0</v>
      </c>
      <c r="L187" s="321">
        <f>CAZUL!G184</f>
        <v>10.45</v>
      </c>
      <c r="M187" s="320">
        <f>CAZUL!H184</f>
        <v>0</v>
      </c>
      <c r="N187" s="322" t="s">
        <v>1307</v>
      </c>
      <c r="O187" s="323"/>
      <c r="Z187" s="324" t="str">
        <f>CAZUL!C184</f>
        <v>TARIFAS BANCÁRIAS</v>
      </c>
    </row>
    <row r="188" spans="2:26" ht="13.95" customHeight="1">
      <c r="B188" s="325">
        <v>843441200353423</v>
      </c>
      <c r="C188" s="313" t="s">
        <v>1306</v>
      </c>
      <c r="D188" s="314" t="str">
        <f>CAZUL!D185</f>
        <v>TARIFA BANCÁRIA</v>
      </c>
      <c r="E188" s="315" t="str">
        <f>CAZUL!N185</f>
        <v>10/12/2021</v>
      </c>
      <c r="F188" s="316" t="str">
        <f>INICIO!D$5</f>
        <v>HOSPITAL SÃO LUCAS</v>
      </c>
      <c r="G188" s="317" t="str">
        <f>VLOOKUP(H188,FORNECEDOR!$A$1:$B$897,2,FALSE)</f>
        <v>00.000.000/1409-53</v>
      </c>
      <c r="H188" s="318" t="str">
        <f>CAZUL!E185</f>
        <v>BANCO DO BRASIL</v>
      </c>
      <c r="I188" s="319" t="str">
        <f>VLOOKUP(Z188,DESPESAS!A$1:D$988,2,FALSE)</f>
        <v>04.07</v>
      </c>
      <c r="J188" s="319" t="str">
        <f>VLOOKUP(Z188,DESPESAS!A$1:D$2034,3,FALSE)</f>
        <v>TARIFAS BANCÁRIAS</v>
      </c>
      <c r="K188" s="320">
        <f>CAZUL!F185</f>
        <v>0</v>
      </c>
      <c r="L188" s="321">
        <f>CAZUL!G185</f>
        <v>10.45</v>
      </c>
      <c r="M188" s="320">
        <f>CAZUL!H185</f>
        <v>0</v>
      </c>
      <c r="N188" s="322" t="s">
        <v>1307</v>
      </c>
      <c r="O188" s="323"/>
      <c r="Z188" s="324" t="str">
        <f>CAZUL!C185</f>
        <v>TARIFAS BANCÁRIAS</v>
      </c>
    </row>
    <row r="189" spans="2:26" ht="13.95" customHeight="1">
      <c r="B189" s="325">
        <v>843441200353424</v>
      </c>
      <c r="C189" s="313" t="s">
        <v>1306</v>
      </c>
      <c r="D189" s="314" t="str">
        <f>CAZUL!D186</f>
        <v>TARIFA BANCÁRIA</v>
      </c>
      <c r="E189" s="315" t="str">
        <f>CAZUL!N186</f>
        <v>10/12/2021</v>
      </c>
      <c r="F189" s="316" t="str">
        <f>INICIO!D$5</f>
        <v>HOSPITAL SÃO LUCAS</v>
      </c>
      <c r="G189" s="317" t="str">
        <f>VLOOKUP(H189,FORNECEDOR!$A$1:$B$897,2,FALSE)</f>
        <v>00.000.000/1409-53</v>
      </c>
      <c r="H189" s="318" t="str">
        <f>CAZUL!E186</f>
        <v>BANCO DO BRASIL</v>
      </c>
      <c r="I189" s="319" t="str">
        <f>VLOOKUP(Z189,DESPESAS!A$1:D$988,2,FALSE)</f>
        <v>04.07</v>
      </c>
      <c r="J189" s="319" t="str">
        <f>VLOOKUP(Z189,DESPESAS!A$1:D$2034,3,FALSE)</f>
        <v>TARIFAS BANCÁRIAS</v>
      </c>
      <c r="K189" s="320">
        <f>CAZUL!F186</f>
        <v>0</v>
      </c>
      <c r="L189" s="321">
        <f>CAZUL!G186</f>
        <v>10.45</v>
      </c>
      <c r="M189" s="320">
        <f>CAZUL!H186</f>
        <v>0</v>
      </c>
      <c r="N189" s="322" t="s">
        <v>1307</v>
      </c>
      <c r="O189" s="323"/>
      <c r="Z189" s="324" t="str">
        <f>CAZUL!C186</f>
        <v>TARIFAS BANCÁRIAS</v>
      </c>
    </row>
    <row r="190" spans="2:26" ht="13.95" customHeight="1">
      <c r="B190" s="325">
        <v>843441200353425</v>
      </c>
      <c r="C190" s="313" t="s">
        <v>1306</v>
      </c>
      <c r="D190" s="314" t="str">
        <f>CAZUL!D187</f>
        <v>TARIFA BANCÁRIA</v>
      </c>
      <c r="E190" s="315" t="str">
        <f>CAZUL!N187</f>
        <v>10/12/2021</v>
      </c>
      <c r="F190" s="316" t="str">
        <f>INICIO!D$5</f>
        <v>HOSPITAL SÃO LUCAS</v>
      </c>
      <c r="G190" s="317" t="str">
        <f>VLOOKUP(H190,FORNECEDOR!$A$1:$B$897,2,FALSE)</f>
        <v>00.000.000/1409-53</v>
      </c>
      <c r="H190" s="318" t="str">
        <f>CAZUL!E187</f>
        <v>BANCO DO BRASIL</v>
      </c>
      <c r="I190" s="319" t="str">
        <f>VLOOKUP(Z190,DESPESAS!A$1:D$988,2,FALSE)</f>
        <v>04.07</v>
      </c>
      <c r="J190" s="319" t="str">
        <f>VLOOKUP(Z190,DESPESAS!A$1:D$2034,3,FALSE)</f>
        <v>TARIFAS BANCÁRIAS</v>
      </c>
      <c r="K190" s="320">
        <f>CAZUL!F187</f>
        <v>0</v>
      </c>
      <c r="L190" s="321">
        <f>CAZUL!G187</f>
        <v>10.45</v>
      </c>
      <c r="M190" s="320">
        <f>CAZUL!H187</f>
        <v>0</v>
      </c>
      <c r="N190" s="322" t="s">
        <v>1307</v>
      </c>
      <c r="O190" s="323"/>
      <c r="Z190" s="324" t="str">
        <f>CAZUL!C187</f>
        <v>TARIFAS BANCÁRIAS</v>
      </c>
    </row>
    <row r="191" spans="2:26" ht="13.95" customHeight="1">
      <c r="B191" s="325">
        <v>550638000107540</v>
      </c>
      <c r="C191" s="313" t="s">
        <v>1306</v>
      </c>
      <c r="D191" s="314" t="str">
        <f>CAZUL!D188</f>
        <v>NFS 12</v>
      </c>
      <c r="E191" s="315" t="str">
        <f>CAZUL!N188</f>
        <v>10/12/2021</v>
      </c>
      <c r="F191" s="316" t="str">
        <f>INICIO!D$5</f>
        <v>HOSPITAL SÃO LUCAS</v>
      </c>
      <c r="G191" s="317" t="str">
        <f>VLOOKUP(H191,FORNECEDOR!$A$1:$B$897,2,FALSE)</f>
        <v>047.633.313-02</v>
      </c>
      <c r="H191" s="318" t="str">
        <f>CAZUL!E188</f>
        <v>JHFM SERVIÇOS EM SAÚDE LTDA</v>
      </c>
      <c r="I191" s="319" t="str">
        <f>VLOOKUP(Z191,DESPESAS!A$1:D$988,2,FALSE)</f>
        <v>03.04</v>
      </c>
      <c r="J191" s="319" t="str">
        <f>VLOOKUP(Z191,DESPESAS!A$1:D$2034,3,FALSE)</f>
        <v>LIMPEZA</v>
      </c>
      <c r="K191" s="320">
        <f>CAZUL!F188</f>
        <v>0</v>
      </c>
      <c r="L191" s="321">
        <f>CAZUL!G188</f>
        <v>0.3</v>
      </c>
      <c r="M191" s="320">
        <f>CAZUL!H188</f>
        <v>0</v>
      </c>
      <c r="N191" s="322" t="s">
        <v>1307</v>
      </c>
      <c r="O191" s="323"/>
      <c r="Z191" s="324" t="str">
        <f>CAZUL!C188</f>
        <v>Serviço de Limpeza e Higienização</v>
      </c>
    </row>
    <row r="192" spans="2:26" ht="13.95" customHeight="1">
      <c r="B192" s="325">
        <v>551024000017923</v>
      </c>
      <c r="C192" s="313" t="s">
        <v>1306</v>
      </c>
      <c r="D192" s="314" t="str">
        <f>CAZUL!D189</f>
        <v>NF 18515</v>
      </c>
      <c r="E192" s="315" t="str">
        <f>CAZUL!N189</f>
        <v>10/12/2021</v>
      </c>
      <c r="F192" s="316" t="str">
        <f>INICIO!D$5</f>
        <v>HOSPITAL SÃO LUCAS</v>
      </c>
      <c r="G192" s="317" t="str">
        <f>VLOOKUP(H192,FORNECEDOR!$A$1:$B$897,2,FALSE)</f>
        <v>00.463.305/0001-30</v>
      </c>
      <c r="H192" s="318" t="str">
        <f>CAZUL!E189</f>
        <v>ANGELINA ROSA GIOVANNETTI CALLOU</v>
      </c>
      <c r="I192" s="319" t="str">
        <f>VLOOKUP(Z192,DESPESAS!A$1:D$988,2,FALSE)</f>
        <v>02.02</v>
      </c>
      <c r="J192" s="319" t="str">
        <f>VLOOKUP(Z192,DESPESAS!A$1:D$2034,3,FALSE)</f>
        <v>MATERIAIS DE CONSUMO</v>
      </c>
      <c r="K192" s="320">
        <f>CAZUL!F189</f>
        <v>0</v>
      </c>
      <c r="L192" s="321">
        <f>CAZUL!G189</f>
        <v>530</v>
      </c>
      <c r="M192" s="320">
        <f>CAZUL!H189</f>
        <v>760651.08000000322</v>
      </c>
      <c r="N192" s="322" t="s">
        <v>1307</v>
      </c>
      <c r="O192" s="323"/>
      <c r="Z192" s="324" t="str">
        <f>CAZUL!C189</f>
        <v>MATERIAL HOSPITALAR</v>
      </c>
    </row>
    <row r="193" spans="2:26" ht="13.95" customHeight="1">
      <c r="B193" s="325">
        <v>553515000015168</v>
      </c>
      <c r="C193" s="313" t="s">
        <v>1306</v>
      </c>
      <c r="D193" s="314" t="str">
        <f>CAZUL!D190</f>
        <v>NF 4172</v>
      </c>
      <c r="E193" s="315" t="str">
        <f>CAZUL!N190</f>
        <v>10/12/2021</v>
      </c>
      <c r="F193" s="316" t="str">
        <f>INICIO!D$5</f>
        <v>HOSPITAL SÃO LUCAS</v>
      </c>
      <c r="G193" s="317" t="str">
        <f>VLOOKUP(H193,FORNECEDOR!$A$1:$B$897,2,FALSE)</f>
        <v>27.589.757/0001-19</v>
      </c>
      <c r="H193" s="318" t="str">
        <f>CAZUL!E190</f>
        <v>BELIEVE FARMA COM. ME E MAT. H</v>
      </c>
      <c r="I193" s="319" t="str">
        <f>VLOOKUP(Z193,DESPESAS!A$1:D$988,2,FALSE)</f>
        <v>02.02</v>
      </c>
      <c r="J193" s="319" t="str">
        <f>VLOOKUP(Z193,DESPESAS!A$1:D$2034,3,FALSE)</f>
        <v>MATERIAIS DE CONSUMO</v>
      </c>
      <c r="K193" s="320">
        <f>CAZUL!F190</f>
        <v>0</v>
      </c>
      <c r="L193" s="321">
        <f>CAZUL!G190</f>
        <v>1636.98</v>
      </c>
      <c r="M193" s="320">
        <f>CAZUL!H190</f>
        <v>0</v>
      </c>
      <c r="N193" s="322" t="s">
        <v>1307</v>
      </c>
      <c r="O193" s="323"/>
      <c r="Z193" s="324" t="str">
        <f>CAZUL!C190</f>
        <v>MATERIAL HOSPITALAR</v>
      </c>
    </row>
    <row r="194" spans="2:26" ht="13.95" customHeight="1">
      <c r="B194" s="325">
        <v>553515000015168</v>
      </c>
      <c r="C194" s="313" t="s">
        <v>1306</v>
      </c>
      <c r="D194" s="314" t="str">
        <f>CAZUL!D191</f>
        <v>NF 4172</v>
      </c>
      <c r="E194" s="315" t="str">
        <f>CAZUL!N191</f>
        <v>10/12/2021</v>
      </c>
      <c r="F194" s="316" t="str">
        <f>INICIO!D$5</f>
        <v>HOSPITAL SÃO LUCAS</v>
      </c>
      <c r="G194" s="317" t="str">
        <f>VLOOKUP(H194,FORNECEDOR!$A$1:$B$897,2,FALSE)</f>
        <v>27.589.757/0001-19</v>
      </c>
      <c r="H194" s="318" t="str">
        <f>CAZUL!E191</f>
        <v>BELIEVE FARMA COM. ME E MAT. H</v>
      </c>
      <c r="I194" s="319" t="str">
        <f>VLOOKUP(Z194,DESPESAS!A$1:D$988,2,FALSE)</f>
        <v>02.01</v>
      </c>
      <c r="J194" s="319" t="str">
        <f>VLOOKUP(Z194,DESPESAS!A$1:D$2034,3,FALSE)</f>
        <v>MEDICAMENTOS</v>
      </c>
      <c r="K194" s="320">
        <f>CAZUL!F191</f>
        <v>0</v>
      </c>
      <c r="L194" s="321">
        <f>CAZUL!G191</f>
        <v>261.89999999999998</v>
      </c>
      <c r="M194" s="320">
        <f>CAZUL!H191</f>
        <v>758752.20000000321</v>
      </c>
      <c r="N194" s="322" t="s">
        <v>1307</v>
      </c>
      <c r="O194" s="323"/>
      <c r="Z194" s="324" t="str">
        <f>CAZUL!C191</f>
        <v>MEDICAMENTOS</v>
      </c>
    </row>
    <row r="195" spans="2:26" ht="13.95" customHeight="1">
      <c r="B195" s="325">
        <v>551369000045951</v>
      </c>
      <c r="C195" s="313" t="s">
        <v>1306</v>
      </c>
      <c r="D195" s="314" t="str">
        <f>CAZUL!D192</f>
        <v>AGUARDANDO NFS</v>
      </c>
      <c r="E195" s="315" t="str">
        <f>CAZUL!N192</f>
        <v>10/12/2021</v>
      </c>
      <c r="F195" s="316" t="str">
        <f>INICIO!D$5</f>
        <v>HOSPITAL SÃO LUCAS</v>
      </c>
      <c r="G195" s="317" t="str">
        <f>VLOOKUP(H195,FORNECEDOR!$A$1:$B$897,2,FALSE)</f>
        <v>08.077.211/0001-34</v>
      </c>
      <c r="H195" s="318" t="str">
        <f>CAZUL!E192</f>
        <v>T S COMERCIAL DE MED E REPRESENTAÇÕES LTDA</v>
      </c>
      <c r="I195" s="319" t="str">
        <f>VLOOKUP(Z195,DESPESAS!A$1:D$988,2,FALSE)</f>
        <v>02.02</v>
      </c>
      <c r="J195" s="319" t="str">
        <f>VLOOKUP(Z195,DESPESAS!A$1:D$2034,3,FALSE)</f>
        <v>MATERIAIS DE CONSUMO</v>
      </c>
      <c r="K195" s="320">
        <f>CAZUL!F192</f>
        <v>0</v>
      </c>
      <c r="L195" s="321">
        <f>CAZUL!G192</f>
        <v>288.89999999999998</v>
      </c>
      <c r="M195" s="320">
        <f>CAZUL!H192</f>
        <v>0</v>
      </c>
      <c r="N195" s="322" t="s">
        <v>1307</v>
      </c>
      <c r="O195" s="323"/>
      <c r="Z195" s="324" t="str">
        <f>CAZUL!C192</f>
        <v>MATERIAL HOSPITALAR</v>
      </c>
    </row>
    <row r="196" spans="2:26" ht="13.95" customHeight="1">
      <c r="B196" s="325">
        <v>551369000045951</v>
      </c>
      <c r="C196" s="313" t="s">
        <v>1306</v>
      </c>
      <c r="D196" s="314" t="str">
        <f>CAZUL!D193</f>
        <v>AGUARDANDO NFS</v>
      </c>
      <c r="E196" s="315" t="str">
        <f>CAZUL!N193</f>
        <v>10/12/2021</v>
      </c>
      <c r="F196" s="316" t="str">
        <f>INICIO!D$5</f>
        <v>HOSPITAL SÃO LUCAS</v>
      </c>
      <c r="G196" s="317" t="str">
        <f>VLOOKUP(H196,FORNECEDOR!$A$1:$B$897,2,FALSE)</f>
        <v>08.077.211/0001-34</v>
      </c>
      <c r="H196" s="318" t="str">
        <f>CAZUL!E193</f>
        <v>T S COMERCIAL DE MED E REPRESENTAÇÕES LTDA</v>
      </c>
      <c r="I196" s="319" t="str">
        <f>VLOOKUP(Z196,DESPESAS!A$1:D$988,2,FALSE)</f>
        <v>02.01</v>
      </c>
      <c r="J196" s="319" t="str">
        <f>VLOOKUP(Z196,DESPESAS!A$1:D$2034,3,FALSE)</f>
        <v>MEDICAMENTOS</v>
      </c>
      <c r="K196" s="320">
        <f>CAZUL!F193</f>
        <v>0</v>
      </c>
      <c r="L196" s="321">
        <f>CAZUL!G193</f>
        <v>492.58</v>
      </c>
      <c r="M196" s="320">
        <f>CAZUL!H193</f>
        <v>0</v>
      </c>
      <c r="N196" s="322" t="s">
        <v>1307</v>
      </c>
      <c r="O196" s="323"/>
      <c r="Z196" s="324" t="str">
        <f>CAZUL!C193</f>
        <v>MEDICAMENTOS</v>
      </c>
    </row>
    <row r="197" spans="2:26" ht="13.95" customHeight="1">
      <c r="B197" s="325">
        <v>300055</v>
      </c>
      <c r="C197" s="313" t="s">
        <v>1306</v>
      </c>
      <c r="D197" s="314" t="str">
        <f>CAZUL!D194</f>
        <v>TED Devolvida - DIVERGENCIA NA TITULARIDADE</v>
      </c>
      <c r="E197" s="315" t="str">
        <f>CAZUL!N194</f>
        <v>10/12/2021</v>
      </c>
      <c r="F197" s="316" t="str">
        <f>INICIO!D$5</f>
        <v>HOSPITAL SÃO LUCAS</v>
      </c>
      <c r="G197" s="317" t="str">
        <f>VLOOKUP(H197,FORNECEDOR!$A$1:$B$897,2,FALSE)</f>
        <v>00.000.000/1409-53</v>
      </c>
      <c r="H197" s="318" t="str">
        <f>CAZUL!E194</f>
        <v>BANCO DO BRASIL</v>
      </c>
      <c r="I197" s="319" t="str">
        <f>VLOOKUP(Z197,DESPESAS!A$1:D$988,2,FALSE)</f>
        <v>03.43</v>
      </c>
      <c r="J197" s="319" t="str">
        <f>VLOOKUP(Z197,DESPESAS!A$1:D$2034,3,FALSE)</f>
        <v>Estorno de Pagamento</v>
      </c>
      <c r="K197" s="320">
        <f>CAZUL!F194</f>
        <v>3405.69</v>
      </c>
      <c r="L197" s="321">
        <f>CAZUL!G194</f>
        <v>0</v>
      </c>
      <c r="M197" s="320">
        <f>CAZUL!H194</f>
        <v>0</v>
      </c>
      <c r="N197" s="322" t="s">
        <v>1307</v>
      </c>
      <c r="O197" s="323"/>
      <c r="Z197" s="324" t="str">
        <f>CAZUL!C194</f>
        <v>Estorno de Pagamento</v>
      </c>
    </row>
    <row r="198" spans="2:26" ht="13.95" customHeight="1">
      <c r="B198" s="325">
        <v>121019</v>
      </c>
      <c r="C198" s="313" t="s">
        <v>1306</v>
      </c>
      <c r="D198" s="314" t="str">
        <f>CAZUL!D195</f>
        <v>DOC DEVOLVIDO NF 105</v>
      </c>
      <c r="E198" s="315" t="str">
        <f>CAZUL!N195</f>
        <v>10/12/2021</v>
      </c>
      <c r="F198" s="316" t="str">
        <f>INICIO!D$5</f>
        <v>HOSPITAL SÃO LUCAS</v>
      </c>
      <c r="G198" s="317" t="str">
        <f>VLOOKUP(H198,FORNECEDOR!$A$1:$B$897,2,FALSE)</f>
        <v>30.941.696/0001-11</v>
      </c>
      <c r="H198" s="318" t="str">
        <f>CAZUL!E195</f>
        <v>UP CARIRI</v>
      </c>
      <c r="I198" s="319" t="str">
        <f>VLOOKUP(Z198,DESPESAS!A$1:D$988,2,FALSE)</f>
        <v>03.21</v>
      </c>
      <c r="J198" s="319" t="str">
        <f>VLOOKUP(Z198,DESPESAS!A$1:D$2034,3,FALSE)</f>
        <v>SERVIÇOS MÉDICOS</v>
      </c>
      <c r="K198" s="320">
        <f>CAZUL!F195</f>
        <v>0</v>
      </c>
      <c r="L198" s="321">
        <f>CAZUL!G195</f>
        <v>3405.69</v>
      </c>
      <c r="M198" s="320">
        <f>CAZUL!H195</f>
        <v>0</v>
      </c>
      <c r="N198" s="322" t="s">
        <v>1307</v>
      </c>
      <c r="O198" s="323"/>
      <c r="Z198" s="324" t="str">
        <f>CAZUL!C195</f>
        <v>Serviço Médico</v>
      </c>
    </row>
    <row r="199" spans="2:26" ht="13.95" customHeight="1">
      <c r="B199" s="325">
        <v>121301</v>
      </c>
      <c r="C199" s="313" t="s">
        <v>1306</v>
      </c>
      <c r="D199" s="314" t="str">
        <f>CAZUL!D196</f>
        <v>1/1NFS-e:105</v>
      </c>
      <c r="E199" s="315" t="str">
        <f>CAZUL!N196</f>
        <v>13/12/2021</v>
      </c>
      <c r="F199" s="316" t="str">
        <f>INICIO!D$5</f>
        <v>HOSPITAL SÃO LUCAS</v>
      </c>
      <c r="G199" s="317" t="str">
        <f>VLOOKUP(H199,FORNECEDOR!$A$1:$B$897,2,FALSE)</f>
        <v>30.941.696/0001-11</v>
      </c>
      <c r="H199" s="318" t="str">
        <f>CAZUL!E196</f>
        <v>UP CARIRI</v>
      </c>
      <c r="I199" s="319" t="str">
        <f>VLOOKUP(Z199,DESPESAS!A$1:D$988,2,FALSE)</f>
        <v>03.21</v>
      </c>
      <c r="J199" s="319" t="str">
        <f>VLOOKUP(Z199,DESPESAS!A$1:D$2034,3,FALSE)</f>
        <v>SERVIÇOS MÉDICOS</v>
      </c>
      <c r="K199" s="320">
        <f>CAZUL!F196</f>
        <v>0</v>
      </c>
      <c r="L199" s="321">
        <f>CAZUL!G196</f>
        <v>3405.69</v>
      </c>
      <c r="M199" s="320">
        <f>CAZUL!H196</f>
        <v>754565.03000000329</v>
      </c>
      <c r="N199" s="322" t="s">
        <v>1307</v>
      </c>
      <c r="O199" s="323"/>
      <c r="Z199" s="324" t="str">
        <f>CAZUL!C196</f>
        <v>Serviço Médico</v>
      </c>
    </row>
    <row r="200" spans="2:26" ht="13.95" customHeight="1">
      <c r="B200" s="325">
        <v>121302</v>
      </c>
      <c r="C200" s="313" t="s">
        <v>1306</v>
      </c>
      <c r="D200" s="314" t="str">
        <f>CAZUL!D197</f>
        <v>1/1NFS-e:137</v>
      </c>
      <c r="E200" s="315" t="str">
        <f>CAZUL!N197</f>
        <v>13/12/2021</v>
      </c>
      <c r="F200" s="316" t="str">
        <f>INICIO!D$5</f>
        <v>HOSPITAL SÃO LUCAS</v>
      </c>
      <c r="G200" s="317" t="str">
        <f>VLOOKUP(H200,FORNECEDOR!$A$1:$B$897,2,FALSE)</f>
        <v>29.780.464/0001-40</v>
      </c>
      <c r="H200" s="318" t="str">
        <f>CAZUL!E197</f>
        <v>CLINICA LANDIM E NARVAEZ LTDA</v>
      </c>
      <c r="I200" s="319" t="str">
        <f>VLOOKUP(Z200,DESPESAS!A$1:D$988,2,FALSE)</f>
        <v>03.21</v>
      </c>
      <c r="J200" s="319" t="str">
        <f>VLOOKUP(Z200,DESPESAS!A$1:D$2034,3,FALSE)</f>
        <v>SERVIÇOS MÉDICOS</v>
      </c>
      <c r="K200" s="320">
        <f>CAZUL!F197</f>
        <v>0</v>
      </c>
      <c r="L200" s="321">
        <f>CAZUL!G197</f>
        <v>3405.69</v>
      </c>
      <c r="M200" s="320">
        <f>CAZUL!H197</f>
        <v>0</v>
      </c>
      <c r="N200" s="322" t="s">
        <v>1307</v>
      </c>
      <c r="O200" s="323"/>
      <c r="Z200" s="324" t="str">
        <f>CAZUL!C197</f>
        <v>Serviço Médico</v>
      </c>
    </row>
    <row r="201" spans="2:26" ht="13.95" customHeight="1">
      <c r="B201" s="325">
        <v>551024000036331</v>
      </c>
      <c r="C201" s="313" t="s">
        <v>1306</v>
      </c>
      <c r="D201" s="314" t="str">
        <f>CAZUL!D198</f>
        <v>1/1NFS-e:28</v>
      </c>
      <c r="E201" s="315" t="str">
        <f>CAZUL!N198</f>
        <v>13/12/2021</v>
      </c>
      <c r="F201" s="316" t="str">
        <f>INICIO!D$5</f>
        <v>HOSPITAL SÃO LUCAS</v>
      </c>
      <c r="G201" s="317" t="str">
        <f>VLOOKUP(H201,FORNECEDOR!$A$1:$B$897,2,FALSE)</f>
        <v>37.113.606/0001-43</v>
      </c>
      <c r="H201" s="318" t="str">
        <f>CAZUL!E198</f>
        <v>ROMULO MOTA TEIXEIRA MENDES</v>
      </c>
      <c r="I201" s="319" t="str">
        <f>VLOOKUP(Z201,DESPESAS!A$1:D$988,2,FALSE)</f>
        <v>03.21</v>
      </c>
      <c r="J201" s="319" t="str">
        <f>VLOOKUP(Z201,DESPESAS!A$1:D$2034,3,FALSE)</f>
        <v>SERVIÇOS MÉDICOS</v>
      </c>
      <c r="K201" s="320">
        <f>CAZUL!F198</f>
        <v>0</v>
      </c>
      <c r="L201" s="321">
        <f>CAZUL!G198</f>
        <v>5322.36</v>
      </c>
      <c r="M201" s="320">
        <f>CAZUL!H198</f>
        <v>745836.98000000336</v>
      </c>
      <c r="N201" s="322" t="s">
        <v>1307</v>
      </c>
      <c r="O201" s="323"/>
      <c r="Z201" s="324" t="str">
        <f>CAZUL!C198</f>
        <v>Serviço Médico</v>
      </c>
    </row>
    <row r="202" spans="2:26" ht="13.95" customHeight="1">
      <c r="B202" s="325">
        <v>551598000029745</v>
      </c>
      <c r="C202" s="313" t="s">
        <v>1306</v>
      </c>
      <c r="D202" s="314" t="str">
        <f>CAZUL!D199</f>
        <v>NF 37030</v>
      </c>
      <c r="E202" s="315" t="str">
        <f>CAZUL!N199</f>
        <v>13/12/2021</v>
      </c>
      <c r="F202" s="316" t="str">
        <f>INICIO!D$5</f>
        <v>HOSPITAL SÃO LUCAS</v>
      </c>
      <c r="G202" s="317" t="str">
        <f>VLOOKUP(H202,FORNECEDOR!$A$1:$B$897,2,FALSE)</f>
        <v>13.753.768/0001-88</v>
      </c>
      <c r="H202" s="318" t="str">
        <f>CAZUL!E199</f>
        <v>JA COMERCIO DE DESCARTAVEIS LTDA EPP</v>
      </c>
      <c r="I202" s="319" t="str">
        <f>VLOOKUP(Z202,DESPESAS!A$1:D$988,2,FALSE)</f>
        <v>02.06</v>
      </c>
      <c r="J202" s="319" t="str">
        <f>VLOOKUP(Z202,DESPESAS!A$1:D$2034,3,FALSE)</f>
        <v>MATERIAIS DE LIMPEZA</v>
      </c>
      <c r="K202" s="320">
        <f>CAZUL!F199</f>
        <v>0</v>
      </c>
      <c r="L202" s="321">
        <f>CAZUL!G199</f>
        <v>150.65</v>
      </c>
      <c r="M202" s="320">
        <f>CAZUL!H199</f>
        <v>0</v>
      </c>
      <c r="N202" s="322" t="s">
        <v>1307</v>
      </c>
      <c r="O202" s="323"/>
      <c r="Z202" s="324" t="str">
        <f>CAZUL!C199</f>
        <v>Materiais de Limpeza e de Higiene</v>
      </c>
    </row>
    <row r="203" spans="2:26" ht="13.95" customHeight="1">
      <c r="B203" s="325">
        <v>551598000007290</v>
      </c>
      <c r="C203" s="313" t="s">
        <v>1306</v>
      </c>
      <c r="D203" s="314" t="str">
        <f>CAZUL!D200</f>
        <v>NF 45696</v>
      </c>
      <c r="E203" s="315" t="str">
        <f>CAZUL!N200</f>
        <v>13/12/2021</v>
      </c>
      <c r="F203" s="316" t="str">
        <f>INICIO!D$5</f>
        <v>HOSPITAL SÃO LUCAS</v>
      </c>
      <c r="G203" s="317" t="str">
        <f>VLOOKUP(H203,FORNECEDOR!$A$1:$B$897,2,FALSE)</f>
        <v>04.288.424/0001-54</v>
      </c>
      <c r="H203" s="318" t="str">
        <f>CAZUL!E200</f>
        <v>KAIROZ COMERCIO E REPRESENTACAO LTDA</v>
      </c>
      <c r="I203" s="319" t="str">
        <f>VLOOKUP(Z203,DESPESAS!A$1:D$988,2,FALSE)</f>
        <v>02.06</v>
      </c>
      <c r="J203" s="319" t="str">
        <f>VLOOKUP(Z203,DESPESAS!A$1:D$2034,3,FALSE)</f>
        <v>MATERIAIS DE LIMPEZA</v>
      </c>
      <c r="K203" s="320">
        <f>CAZUL!F200</f>
        <v>0</v>
      </c>
      <c r="L203" s="321">
        <f>CAZUL!G200</f>
        <v>1440</v>
      </c>
      <c r="M203" s="320">
        <f>CAZUL!H200</f>
        <v>744246.33000000333</v>
      </c>
      <c r="N203" s="322" t="s">
        <v>1307</v>
      </c>
      <c r="O203" s="323"/>
      <c r="Z203" s="324" t="str">
        <f>CAZUL!C200</f>
        <v>Materiais de Limpeza e de Higiene</v>
      </c>
    </row>
    <row r="204" spans="2:26" ht="13.95" customHeight="1">
      <c r="B204" s="325">
        <v>873471100086079</v>
      </c>
      <c r="C204" s="313" t="s">
        <v>1306</v>
      </c>
      <c r="D204" s="314" t="str">
        <f>CAZUL!D201</f>
        <v>TARIFA BANCÁRIA</v>
      </c>
      <c r="E204" s="315" t="str">
        <f>CAZUL!N201</f>
        <v>13/12/2021</v>
      </c>
      <c r="F204" s="316" t="str">
        <f>INICIO!D$5</f>
        <v>HOSPITAL SÃO LUCAS</v>
      </c>
      <c r="G204" s="317" t="str">
        <f>VLOOKUP(H204,FORNECEDOR!$A$1:$B$897,2,FALSE)</f>
        <v>00.000.000/1409-53</v>
      </c>
      <c r="H204" s="318" t="str">
        <f>CAZUL!E201</f>
        <v>BANCO DO BRASIL</v>
      </c>
      <c r="I204" s="319" t="str">
        <f>VLOOKUP(Z204,DESPESAS!A$1:D$988,2,FALSE)</f>
        <v>04.07</v>
      </c>
      <c r="J204" s="319" t="str">
        <f>VLOOKUP(Z204,DESPESAS!A$1:D$2034,3,FALSE)</f>
        <v>TARIFAS BANCÁRIAS</v>
      </c>
      <c r="K204" s="320">
        <f>CAZUL!F201</f>
        <v>0</v>
      </c>
      <c r="L204" s="321">
        <f>CAZUL!G201</f>
        <v>10.45</v>
      </c>
      <c r="M204" s="320">
        <f>CAZUL!H201</f>
        <v>0</v>
      </c>
      <c r="N204" s="322" t="s">
        <v>1307</v>
      </c>
      <c r="O204" s="323"/>
      <c r="Z204" s="324" t="str">
        <f>CAZUL!C201</f>
        <v>TARIFAS BANCÁRIAS</v>
      </c>
    </row>
    <row r="205" spans="2:26" ht="13.95" customHeight="1">
      <c r="B205" s="325">
        <v>873471100086080</v>
      </c>
      <c r="C205" s="313" t="s">
        <v>1306</v>
      </c>
      <c r="D205" s="314" t="str">
        <f>CAZUL!D202</f>
        <v>TARIFA BANCÁRIA</v>
      </c>
      <c r="E205" s="315" t="str">
        <f>CAZUL!N202</f>
        <v>13/12/2021</v>
      </c>
      <c r="F205" s="316" t="str">
        <f>INICIO!D$5</f>
        <v>HOSPITAL SÃO LUCAS</v>
      </c>
      <c r="G205" s="317" t="str">
        <f>VLOOKUP(H205,FORNECEDOR!$A$1:$B$897,2,FALSE)</f>
        <v>00.000.000/1409-53</v>
      </c>
      <c r="H205" s="318" t="str">
        <f>CAZUL!E202</f>
        <v>BANCO DO BRASIL</v>
      </c>
      <c r="I205" s="319" t="str">
        <f>VLOOKUP(Z205,DESPESAS!A$1:D$988,2,FALSE)</f>
        <v>04.07</v>
      </c>
      <c r="J205" s="319" t="str">
        <f>VLOOKUP(Z205,DESPESAS!A$1:D$2034,3,FALSE)</f>
        <v>TARIFAS BANCÁRIAS</v>
      </c>
      <c r="K205" s="320">
        <f>CAZUL!F202</f>
        <v>0</v>
      </c>
      <c r="L205" s="321">
        <f>CAZUL!G202</f>
        <v>10.45</v>
      </c>
      <c r="M205" s="320">
        <f>CAZUL!H202</f>
        <v>744225.43000000343</v>
      </c>
      <c r="N205" s="322" t="s">
        <v>1307</v>
      </c>
      <c r="O205" s="323"/>
      <c r="Z205" s="324" t="str">
        <f>CAZUL!C202</f>
        <v>TARIFAS BANCÁRIAS</v>
      </c>
    </row>
    <row r="206" spans="2:26" ht="13.95" customHeight="1">
      <c r="B206" s="325">
        <v>121404</v>
      </c>
      <c r="C206" s="313" t="s">
        <v>1306</v>
      </c>
      <c r="D206" s="314" t="str">
        <f>CAZUL!D203</f>
        <v>NFS 720</v>
      </c>
      <c r="E206" s="315" t="str">
        <f>CAZUL!N203</f>
        <v>14/12/2021</v>
      </c>
      <c r="F206" s="316" t="str">
        <f>INICIO!D$5</f>
        <v>HOSPITAL SÃO LUCAS</v>
      </c>
      <c r="G206" s="317" t="str">
        <f>VLOOKUP(H206,FORNECEDOR!$A$1:$B$897,2,FALSE)</f>
        <v>11.483.125/0001-36</v>
      </c>
      <c r="H206" s="318" t="str">
        <f>CAZUL!E203</f>
        <v>LAVANDERIA E DESINFECCAO CEARENSE LTDA</v>
      </c>
      <c r="I206" s="319" t="str">
        <f>VLOOKUP(Z206,DESPESAS!A$1:D$988,2,FALSE)</f>
        <v>03.07</v>
      </c>
      <c r="J206" s="319" t="str">
        <f>VLOOKUP(Z206,DESPESAS!A$1:D$2034,3,FALSE)</f>
        <v>LAVANDERIA</v>
      </c>
      <c r="K206" s="320">
        <f>CAZUL!F203</f>
        <v>0</v>
      </c>
      <c r="L206" s="321">
        <f>CAZUL!G203</f>
        <v>38606.92</v>
      </c>
      <c r="M206" s="320">
        <f>CAZUL!H203</f>
        <v>705618.51000000339</v>
      </c>
      <c r="N206" s="322" t="s">
        <v>1307</v>
      </c>
      <c r="O206" s="323"/>
      <c r="Z206" s="324" t="str">
        <f>CAZUL!C203</f>
        <v>Serviço de Lavanderia</v>
      </c>
    </row>
    <row r="207" spans="2:26" ht="13.95" customHeight="1">
      <c r="B207" s="325">
        <v>121402</v>
      </c>
      <c r="C207" s="313" t="s">
        <v>1306</v>
      </c>
      <c r="D207" s="314" t="str">
        <f>CAZUL!D204</f>
        <v>NFS 81</v>
      </c>
      <c r="E207" s="315" t="str">
        <f>CAZUL!N204</f>
        <v>14/12/2021</v>
      </c>
      <c r="F207" s="316" t="str">
        <f>INICIO!D$5</f>
        <v>HOSPITAL SÃO LUCAS</v>
      </c>
      <c r="G207" s="317" t="str">
        <f>VLOOKUP(H207,FORNECEDOR!$A$1:$B$897,2,FALSE)</f>
        <v xml:space="preserve">30.851.326/0001-93 </v>
      </c>
      <c r="H207" s="318" t="str">
        <f>CAZUL!E204</f>
        <v>GERMANO COUTINHO ALVES 05527954378</v>
      </c>
      <c r="I207" s="319" t="str">
        <f>VLOOKUP(Z207,DESPESAS!A$1:D$988,2,FALSE)</f>
        <v>03.09</v>
      </c>
      <c r="J207" s="319" t="str">
        <f>VLOOKUP(Z207,DESPESAS!A$1:D$2034,3,FALSE)</f>
        <v>MANUTENÇÃO EQUIPAMENTOS EM GERAL</v>
      </c>
      <c r="K207" s="320">
        <f>CAZUL!F204</f>
        <v>0</v>
      </c>
      <c r="L207" s="321">
        <f>CAZUL!G204</f>
        <v>450</v>
      </c>
      <c r="M207" s="320">
        <f>CAZUL!H204</f>
        <v>705168.51000000339</v>
      </c>
      <c r="N207" s="322" t="s">
        <v>1307</v>
      </c>
      <c r="O207" s="323"/>
      <c r="Z207" s="324" t="str">
        <f>CAZUL!C204</f>
        <v>Manutenção de Equipamentos</v>
      </c>
    </row>
    <row r="208" spans="2:26" ht="13.95" customHeight="1">
      <c r="B208" s="325">
        <v>550094000032745</v>
      </c>
      <c r="C208" s="313" t="s">
        <v>1306</v>
      </c>
      <c r="D208" s="314" t="str">
        <f>CAZUL!D205</f>
        <v>1/1Compra NFe 4266-1</v>
      </c>
      <c r="E208" s="315" t="str">
        <f>CAZUL!N205</f>
        <v>14/12/2021</v>
      </c>
      <c r="F208" s="316" t="str">
        <f>INICIO!D$5</f>
        <v>HOSPITAL SÃO LUCAS</v>
      </c>
      <c r="G208" s="317" t="str">
        <f>VLOOKUP(H208,FORNECEDOR!$A$1:$B$897,2,FALSE)</f>
        <v>07.135.428/0001-90</v>
      </c>
      <c r="H208" s="318" t="str">
        <f>CAZUL!E205</f>
        <v>CWM INDUSTRIA ALIMENTICIA LTDA</v>
      </c>
      <c r="I208" s="319" t="str">
        <f>VLOOKUP(Z208,DESPESAS!A$1:D$988,2,FALSE)</f>
        <v>03.01</v>
      </c>
      <c r="J208" s="319" t="str">
        <f>VLOOKUP(Z208,DESPESAS!A$1:D$2034,3,FALSE)</f>
        <v>ALIMENTAÇÃO</v>
      </c>
      <c r="K208" s="320">
        <f>CAZUL!F205</f>
        <v>0</v>
      </c>
      <c r="L208" s="321">
        <f>CAZUL!G205</f>
        <v>109123.53</v>
      </c>
      <c r="M208" s="320">
        <f>CAZUL!H205</f>
        <v>596044.98000000336</v>
      </c>
      <c r="N208" s="322" t="s">
        <v>1307</v>
      </c>
      <c r="O208" s="323"/>
      <c r="Z208" s="324" t="str">
        <f>CAZUL!C205</f>
        <v>Lanches e Refeições</v>
      </c>
    </row>
    <row r="209" spans="2:26" ht="13.95" customHeight="1">
      <c r="B209" s="325">
        <v>550246000038543</v>
      </c>
      <c r="C209" s="313" t="s">
        <v>1306</v>
      </c>
      <c r="D209" s="314" t="str">
        <f>CAZUL!D206</f>
        <v>NF 2657</v>
      </c>
      <c r="E209" s="315" t="str">
        <f>CAZUL!N206</f>
        <v>14/12/2021</v>
      </c>
      <c r="F209" s="316" t="str">
        <f>INICIO!D$5</f>
        <v>HOSPITAL SÃO LUCAS</v>
      </c>
      <c r="G209" s="317" t="str">
        <f>VLOOKUP(H209,FORNECEDOR!$A$1:$B$897,2,FALSE)</f>
        <v>26.754.510/0001-48</v>
      </c>
      <c r="H209" s="318" t="str">
        <f>CAZUL!E206</f>
        <v>ULISSES E CORDEIRO DE SANTANA EPP</v>
      </c>
      <c r="I209" s="319" t="str">
        <f>VLOOKUP(Z209,DESPESAS!A$1:D$988,2,FALSE)</f>
        <v>02.02</v>
      </c>
      <c r="J209" s="319" t="str">
        <f>VLOOKUP(Z209,DESPESAS!A$1:D$2034,3,FALSE)</f>
        <v>MATERIAIS DE CONSUMO</v>
      </c>
      <c r="K209" s="320">
        <f>CAZUL!F206</f>
        <v>0</v>
      </c>
      <c r="L209" s="321">
        <f>CAZUL!G206</f>
        <v>2857.14</v>
      </c>
      <c r="M209" s="320">
        <f>CAZUL!H206</f>
        <v>0</v>
      </c>
      <c r="N209" s="322" t="s">
        <v>1307</v>
      </c>
      <c r="O209" s="323"/>
      <c r="Z209" s="324" t="str">
        <f>CAZUL!C206</f>
        <v>MATERIAL HOSPITALAR</v>
      </c>
    </row>
    <row r="210" spans="2:26" ht="13.95" customHeight="1">
      <c r="B210" s="325">
        <v>550246000038543</v>
      </c>
      <c r="C210" s="313" t="s">
        <v>1306</v>
      </c>
      <c r="D210" s="314" t="str">
        <f>CAZUL!D207</f>
        <v>NF 2656</v>
      </c>
      <c r="E210" s="315" t="str">
        <f>CAZUL!N207</f>
        <v>14/12/2021</v>
      </c>
      <c r="F210" s="316" t="str">
        <f>INICIO!D$5</f>
        <v>HOSPITAL SÃO LUCAS</v>
      </c>
      <c r="G210" s="317" t="str">
        <f>VLOOKUP(H210,FORNECEDOR!$A$1:$B$897,2,FALSE)</f>
        <v>26.754.510/0001-48</v>
      </c>
      <c r="H210" s="318" t="str">
        <f>CAZUL!E207</f>
        <v>ULISSES E CORDEIRO DE SANTANA EPP</v>
      </c>
      <c r="I210" s="319" t="str">
        <f>VLOOKUP(Z210,DESPESAS!A$1:D$988,2,FALSE)</f>
        <v>02.01</v>
      </c>
      <c r="J210" s="319" t="str">
        <f>VLOOKUP(Z210,DESPESAS!A$1:D$2034,3,FALSE)</f>
        <v>MEDICAMENTOS</v>
      </c>
      <c r="K210" s="320">
        <f>CAZUL!F207</f>
        <v>0</v>
      </c>
      <c r="L210" s="321">
        <f>CAZUL!G207</f>
        <v>1752.3</v>
      </c>
      <c r="M210" s="320">
        <f>CAZUL!H207</f>
        <v>0</v>
      </c>
      <c r="N210" s="322" t="s">
        <v>1307</v>
      </c>
      <c r="O210" s="323"/>
      <c r="Z210" s="324" t="str">
        <f>CAZUL!C207</f>
        <v>MEDICAMENTOS</v>
      </c>
    </row>
    <row r="211" spans="2:26" ht="13.95" customHeight="1">
      <c r="B211" s="325">
        <v>550246000038543</v>
      </c>
      <c r="C211" s="313" t="s">
        <v>1306</v>
      </c>
      <c r="D211" s="314" t="str">
        <f>CAZUL!D208</f>
        <v>NF 2659</v>
      </c>
      <c r="E211" s="315" t="str">
        <f>CAZUL!N208</f>
        <v>14/12/2021</v>
      </c>
      <c r="F211" s="316" t="str">
        <f>INICIO!D$5</f>
        <v>HOSPITAL SÃO LUCAS</v>
      </c>
      <c r="G211" s="317" t="str">
        <f>VLOOKUP(H211,FORNECEDOR!$A$1:$B$897,2,FALSE)</f>
        <v>26.754.510/0001-48</v>
      </c>
      <c r="H211" s="318" t="str">
        <f>CAZUL!E208</f>
        <v>ULISSES E CORDEIRO DE SANTANA EPP</v>
      </c>
      <c r="I211" s="319" t="str">
        <f>VLOOKUP(Z211,DESPESAS!A$1:D$988,2,FALSE)</f>
        <v>02.02</v>
      </c>
      <c r="J211" s="319" t="str">
        <f>VLOOKUP(Z211,DESPESAS!A$1:D$2034,3,FALSE)</f>
        <v>MATERIAIS DE CONSUMO</v>
      </c>
      <c r="K211" s="320">
        <f>CAZUL!F208</f>
        <v>0</v>
      </c>
      <c r="L211" s="321">
        <f>CAZUL!G208</f>
        <v>1349.8</v>
      </c>
      <c r="M211" s="320">
        <f>CAZUL!H208</f>
        <v>0</v>
      </c>
      <c r="N211" s="322" t="s">
        <v>1307</v>
      </c>
      <c r="O211" s="323"/>
      <c r="Z211" s="324" t="str">
        <f>CAZUL!C208</f>
        <v>MATERIAL HOSPITALAR</v>
      </c>
    </row>
    <row r="212" spans="2:26" ht="13.95" customHeight="1">
      <c r="B212" s="325">
        <v>550246000038543</v>
      </c>
      <c r="C212" s="313" t="s">
        <v>1306</v>
      </c>
      <c r="D212" s="314" t="str">
        <f>CAZUL!D209</f>
        <v>NF 2660</v>
      </c>
      <c r="E212" s="315" t="str">
        <f>CAZUL!N209</f>
        <v>14/12/2021</v>
      </c>
      <c r="F212" s="316" t="str">
        <f>INICIO!D$5</f>
        <v>HOSPITAL SÃO LUCAS</v>
      </c>
      <c r="G212" s="317" t="str">
        <f>VLOOKUP(H212,FORNECEDOR!$A$1:$B$897,2,FALSE)</f>
        <v>26.754.510/0001-48</v>
      </c>
      <c r="H212" s="318" t="str">
        <f>CAZUL!E209</f>
        <v>ULISSES E CORDEIRO DE SANTANA EPP</v>
      </c>
      <c r="I212" s="319" t="str">
        <f>VLOOKUP(Z212,DESPESAS!A$1:D$988,2,FALSE)</f>
        <v>02.01</v>
      </c>
      <c r="J212" s="319" t="str">
        <f>VLOOKUP(Z212,DESPESAS!A$1:D$2034,3,FALSE)</f>
        <v>MEDICAMENTOS</v>
      </c>
      <c r="K212" s="320">
        <f>CAZUL!F209</f>
        <v>0</v>
      </c>
      <c r="L212" s="321">
        <f>CAZUL!G209</f>
        <v>1864.1</v>
      </c>
      <c r="M212" s="320">
        <f>CAZUL!H209</f>
        <v>588221.64000000327</v>
      </c>
      <c r="N212" s="322" t="s">
        <v>1307</v>
      </c>
      <c r="O212" s="323"/>
      <c r="Z212" s="324" t="str">
        <f>CAZUL!C209</f>
        <v>MEDICAMENTOS</v>
      </c>
    </row>
    <row r="213" spans="2:26" ht="13.95" customHeight="1">
      <c r="B213" s="325">
        <v>121401</v>
      </c>
      <c r="C213" s="313" t="s">
        <v>1306</v>
      </c>
      <c r="D213" s="314" t="str">
        <f>CAZUL!D210</f>
        <v>1/1NFS-e:53</v>
      </c>
      <c r="E213" s="315" t="str">
        <f>CAZUL!N210</f>
        <v>14/12/2021</v>
      </c>
      <c r="F213" s="316" t="str">
        <f>INICIO!D$5</f>
        <v>HOSPITAL SÃO LUCAS</v>
      </c>
      <c r="G213" s="317" t="str">
        <f>VLOOKUP(H213,FORNECEDOR!$A$1:$B$897,2,FALSE)</f>
        <v>41.138.921/0001-00</v>
      </c>
      <c r="H213" s="318" t="str">
        <f>CAZUL!E210</f>
        <v>CLINPED SERVICOS MEDICOS LTDA</v>
      </c>
      <c r="I213" s="319" t="str">
        <f>VLOOKUP(Z213,DESPESAS!A$1:D$988,2,FALSE)</f>
        <v>03.21</v>
      </c>
      <c r="J213" s="319" t="str">
        <f>VLOOKUP(Z213,DESPESAS!A$1:D$2034,3,FALSE)</f>
        <v>SERVIÇOS MÉDICOS</v>
      </c>
      <c r="K213" s="320">
        <f>CAZUL!F210</f>
        <v>0</v>
      </c>
      <c r="L213" s="321">
        <f>CAZUL!G210</f>
        <v>1209.6199999999999</v>
      </c>
      <c r="M213" s="320">
        <f>CAZUL!H210</f>
        <v>0</v>
      </c>
      <c r="N213" s="322" t="s">
        <v>1307</v>
      </c>
      <c r="O213" s="323"/>
      <c r="Z213" s="324" t="str">
        <f>CAZUL!C210</f>
        <v>Serviço Médico</v>
      </c>
    </row>
    <row r="214" spans="2:26" ht="13.95" customHeight="1">
      <c r="B214" s="325">
        <v>121403</v>
      </c>
      <c r="C214" s="313" t="s">
        <v>1306</v>
      </c>
      <c r="D214" s="314" t="str">
        <f>CAZUL!D211</f>
        <v>1/1NFS-e:126</v>
      </c>
      <c r="E214" s="315" t="str">
        <f>CAZUL!N211</f>
        <v>14/12/2021</v>
      </c>
      <c r="F214" s="316" t="str">
        <f>INICIO!D$5</f>
        <v>HOSPITAL SÃO LUCAS</v>
      </c>
      <c r="G214" s="317" t="str">
        <f>VLOOKUP(H214,FORNECEDOR!$A$1:$B$897,2,FALSE)</f>
        <v>34.512.073/0001-84</v>
      </c>
      <c r="H214" s="318" t="str">
        <f>CAZUL!E211</f>
        <v>BRUNO DE GOES GERBASE</v>
      </c>
      <c r="I214" s="319" t="str">
        <f>VLOOKUP(Z214,DESPESAS!A$1:D$988,2,FALSE)</f>
        <v>04.01</v>
      </c>
      <c r="J214" s="319" t="str">
        <f>VLOOKUP(Z214,DESPESAS!A$1:D$2034,3,FALSE)</f>
        <v xml:space="preserve">ASSESSORIA JURÍDICA </v>
      </c>
      <c r="K214" s="320">
        <f>CAZUL!F211</f>
        <v>0</v>
      </c>
      <c r="L214" s="321">
        <f>CAZUL!G211</f>
        <v>12000</v>
      </c>
      <c r="M214" s="320">
        <f>CAZUL!H211</f>
        <v>0</v>
      </c>
      <c r="N214" s="322" t="s">
        <v>1307</v>
      </c>
      <c r="O214" s="323"/>
      <c r="Z214" s="324" t="str">
        <f>CAZUL!C211</f>
        <v>Honorários Advocatícios</v>
      </c>
    </row>
    <row r="215" spans="2:26" ht="13.95" customHeight="1">
      <c r="B215" s="325">
        <v>551369000045951</v>
      </c>
      <c r="C215" s="313" t="s">
        <v>1306</v>
      </c>
      <c r="D215" s="314" t="str">
        <f>CAZUL!D212</f>
        <v>AGUARDANDO NFS</v>
      </c>
      <c r="E215" s="315" t="str">
        <f>CAZUL!N212</f>
        <v>14/12/2021</v>
      </c>
      <c r="F215" s="316" t="str">
        <f>INICIO!D$5</f>
        <v>HOSPITAL SÃO LUCAS</v>
      </c>
      <c r="G215" s="317" t="str">
        <f>VLOOKUP(H215,FORNECEDOR!$A$1:$B$897,2,FALSE)</f>
        <v>08.077.211/0001-34</v>
      </c>
      <c r="H215" s="318" t="str">
        <f>CAZUL!E212</f>
        <v>T S COMERCIAL DE MED E REPRESENTAÇÕES LTDA</v>
      </c>
      <c r="I215" s="319" t="str">
        <f>VLOOKUP(Z215,DESPESAS!A$1:D$988,2,FALSE)</f>
        <v>02.02</v>
      </c>
      <c r="J215" s="319" t="str">
        <f>VLOOKUP(Z215,DESPESAS!A$1:D$2034,3,FALSE)</f>
        <v>MATERIAIS DE CONSUMO</v>
      </c>
      <c r="K215" s="320">
        <f>CAZUL!F212</f>
        <v>0</v>
      </c>
      <c r="L215" s="321">
        <f>CAZUL!G212</f>
        <v>732</v>
      </c>
      <c r="M215" s="320">
        <f>CAZUL!H212</f>
        <v>0</v>
      </c>
      <c r="N215" s="322" t="s">
        <v>1307</v>
      </c>
      <c r="O215" s="323"/>
      <c r="Z215" s="324" t="str">
        <f>CAZUL!C212</f>
        <v>MATERIAL HOSPITALAR</v>
      </c>
    </row>
    <row r="216" spans="2:26" ht="13.95" customHeight="1">
      <c r="B216" s="325">
        <v>863481200192209</v>
      </c>
      <c r="C216" s="313" t="s">
        <v>1306</v>
      </c>
      <c r="D216" s="314" t="str">
        <f>CAZUL!D213</f>
        <v>TARIFA BANCÁRIA</v>
      </c>
      <c r="E216" s="315" t="str">
        <f>CAZUL!N213</f>
        <v>14/12/2021</v>
      </c>
      <c r="F216" s="316" t="str">
        <f>INICIO!D$5</f>
        <v>HOSPITAL SÃO LUCAS</v>
      </c>
      <c r="G216" s="317" t="str">
        <f>VLOOKUP(H216,FORNECEDOR!$A$1:$B$897,2,FALSE)</f>
        <v>00.000.000/1409-53</v>
      </c>
      <c r="H216" s="318" t="str">
        <f>CAZUL!E213</f>
        <v>BANCO DO BRASIL</v>
      </c>
      <c r="I216" s="319" t="str">
        <f>VLOOKUP(Z216,DESPESAS!A$1:D$988,2,FALSE)</f>
        <v>04.07</v>
      </c>
      <c r="J216" s="319" t="str">
        <f>VLOOKUP(Z216,DESPESAS!A$1:D$2034,3,FALSE)</f>
        <v>TARIFAS BANCÁRIAS</v>
      </c>
      <c r="K216" s="320">
        <f>CAZUL!F213</f>
        <v>0</v>
      </c>
      <c r="L216" s="321">
        <f>CAZUL!G213</f>
        <v>10.45</v>
      </c>
      <c r="M216" s="320">
        <f>CAZUL!H213</f>
        <v>0</v>
      </c>
      <c r="N216" s="322" t="s">
        <v>1307</v>
      </c>
      <c r="O216" s="323"/>
      <c r="Z216" s="324" t="str">
        <f>CAZUL!C213</f>
        <v>TARIFAS BANCÁRIAS</v>
      </c>
    </row>
    <row r="217" spans="2:26" ht="13.95" customHeight="1">
      <c r="B217" s="325">
        <v>863481200192210</v>
      </c>
      <c r="C217" s="313" t="s">
        <v>1306</v>
      </c>
      <c r="D217" s="314" t="str">
        <f>CAZUL!D214</f>
        <v>TARIFA BANCÁRIA</v>
      </c>
      <c r="E217" s="315" t="str">
        <f>CAZUL!N214</f>
        <v>14/12/2021</v>
      </c>
      <c r="F217" s="316" t="str">
        <f>INICIO!D$5</f>
        <v>HOSPITAL SÃO LUCAS</v>
      </c>
      <c r="G217" s="317" t="str">
        <f>VLOOKUP(H217,FORNECEDOR!$A$1:$B$897,2,FALSE)</f>
        <v>00.000.000/1409-53</v>
      </c>
      <c r="H217" s="318" t="str">
        <f>CAZUL!E214</f>
        <v>BANCO DO BRASIL</v>
      </c>
      <c r="I217" s="319" t="str">
        <f>VLOOKUP(Z217,DESPESAS!A$1:D$988,2,FALSE)</f>
        <v>04.07</v>
      </c>
      <c r="J217" s="319" t="str">
        <f>VLOOKUP(Z217,DESPESAS!A$1:D$2034,3,FALSE)</f>
        <v>TARIFAS BANCÁRIAS</v>
      </c>
      <c r="K217" s="320">
        <f>CAZUL!F214</f>
        <v>0</v>
      </c>
      <c r="L217" s="321">
        <f>CAZUL!G214</f>
        <v>10.45</v>
      </c>
      <c r="M217" s="320">
        <f>CAZUL!H214</f>
        <v>0</v>
      </c>
      <c r="N217" s="322" t="s">
        <v>1307</v>
      </c>
      <c r="O217" s="323"/>
      <c r="Z217" s="324" t="str">
        <f>CAZUL!C214</f>
        <v>TARIFAS BANCÁRIAS</v>
      </c>
    </row>
    <row r="218" spans="2:26" ht="13.95" customHeight="1">
      <c r="B218" s="325">
        <v>863481200192211</v>
      </c>
      <c r="C218" s="313" t="s">
        <v>1306</v>
      </c>
      <c r="D218" s="314" t="str">
        <f>CAZUL!D215</f>
        <v>TARIFA BANCÁRIA</v>
      </c>
      <c r="E218" s="315" t="str">
        <f>CAZUL!N215</f>
        <v>14/12/2021</v>
      </c>
      <c r="F218" s="316" t="str">
        <f>INICIO!D$5</f>
        <v>HOSPITAL SÃO LUCAS</v>
      </c>
      <c r="G218" s="317" t="str">
        <f>VLOOKUP(H218,FORNECEDOR!$A$1:$B$897,2,FALSE)</f>
        <v>00.000.000/1409-53</v>
      </c>
      <c r="H218" s="318" t="str">
        <f>CAZUL!E215</f>
        <v>BANCO DO BRASIL</v>
      </c>
      <c r="I218" s="319" t="str">
        <f>VLOOKUP(Z218,DESPESAS!A$1:D$988,2,FALSE)</f>
        <v>04.07</v>
      </c>
      <c r="J218" s="319" t="str">
        <f>VLOOKUP(Z218,DESPESAS!A$1:D$2034,3,FALSE)</f>
        <v>TARIFAS BANCÁRIAS</v>
      </c>
      <c r="K218" s="320">
        <f>CAZUL!F215</f>
        <v>0</v>
      </c>
      <c r="L218" s="321">
        <f>CAZUL!G215</f>
        <v>10.45</v>
      </c>
      <c r="M218" s="320">
        <f>CAZUL!H215</f>
        <v>0</v>
      </c>
      <c r="N218" s="322" t="s">
        <v>1307</v>
      </c>
      <c r="O218" s="323"/>
      <c r="Z218" s="324" t="str">
        <f>CAZUL!C215</f>
        <v>TARIFAS BANCÁRIAS</v>
      </c>
    </row>
    <row r="219" spans="2:26" ht="13.95" customHeight="1">
      <c r="B219" s="325">
        <v>863481200192212</v>
      </c>
      <c r="C219" s="313" t="s">
        <v>1306</v>
      </c>
      <c r="D219" s="314" t="str">
        <f>CAZUL!D216</f>
        <v>TARIFA BANCÁRIA</v>
      </c>
      <c r="E219" s="315" t="str">
        <f>CAZUL!N216</f>
        <v>14/12/2021</v>
      </c>
      <c r="F219" s="316" t="str">
        <f>INICIO!D$5</f>
        <v>HOSPITAL SÃO LUCAS</v>
      </c>
      <c r="G219" s="317" t="str">
        <f>VLOOKUP(H219,FORNECEDOR!$A$1:$B$897,2,FALSE)</f>
        <v>00.000.000/1409-53</v>
      </c>
      <c r="H219" s="318" t="str">
        <f>CAZUL!E216</f>
        <v>BANCO DO BRASIL</v>
      </c>
      <c r="I219" s="319" t="str">
        <f>VLOOKUP(Z219,DESPESAS!A$1:D$988,2,FALSE)</f>
        <v>04.07</v>
      </c>
      <c r="J219" s="319" t="str">
        <f>VLOOKUP(Z219,DESPESAS!A$1:D$2034,3,FALSE)</f>
        <v>TARIFAS BANCÁRIAS</v>
      </c>
      <c r="K219" s="320">
        <f>CAZUL!F216</f>
        <v>0</v>
      </c>
      <c r="L219" s="321">
        <f>CAZUL!G216</f>
        <v>10.45</v>
      </c>
      <c r="M219" s="320">
        <f>CAZUL!H216</f>
        <v>0</v>
      </c>
      <c r="N219" s="322" t="s">
        <v>1307</v>
      </c>
      <c r="O219" s="323"/>
      <c r="Z219" s="324" t="str">
        <f>CAZUL!C216</f>
        <v>TARIFAS BANCÁRIAS</v>
      </c>
    </row>
    <row r="220" spans="2:26" ht="13.95" customHeight="1">
      <c r="B220" s="325">
        <v>550094000019740</v>
      </c>
      <c r="C220" s="313" t="s">
        <v>1306</v>
      </c>
      <c r="D220" s="314" t="str">
        <f>CAZUL!D217</f>
        <v>Receb. Devolução Ref NF 72535 Cancelada</v>
      </c>
      <c r="E220" s="315" t="str">
        <f>CAZUL!N217</f>
        <v>14/12/2021</v>
      </c>
      <c r="F220" s="316" t="str">
        <f>INICIO!D$5</f>
        <v>HOSPITAL SÃO LUCAS</v>
      </c>
      <c r="G220" s="317" t="str">
        <f>VLOOKUP(H220,FORNECEDOR!$A$1:$B$897,2,FALSE)</f>
        <v>13.753.768/0001-88</v>
      </c>
      <c r="H220" s="318" t="str">
        <f>CAZUL!E217</f>
        <v>JA COMERCIO DE DESCARTAVEIS LTDA EPP</v>
      </c>
      <c r="I220" s="319" t="str">
        <f>VLOOKUP(Z220,DESPESAS!A$1:D$988,2,FALSE)</f>
        <v>03.43</v>
      </c>
      <c r="J220" s="319" t="str">
        <f>VLOOKUP(Z220,DESPESAS!A$1:D$2034,3,FALSE)</f>
        <v>Estorno de Pagamento</v>
      </c>
      <c r="K220" s="320">
        <f>CAZUL!F217</f>
        <v>1128.28</v>
      </c>
      <c r="L220" s="321">
        <f>CAZUL!G217</f>
        <v>0</v>
      </c>
      <c r="M220" s="320">
        <f>CAZUL!H217</f>
        <v>575366.50000000349</v>
      </c>
      <c r="N220" s="322" t="s">
        <v>1307</v>
      </c>
      <c r="O220" s="323"/>
      <c r="Z220" s="324" t="str">
        <f>CAZUL!C217</f>
        <v>Estorno de Pagamento</v>
      </c>
    </row>
    <row r="221" spans="2:26" ht="13.95" customHeight="1">
      <c r="B221" s="325">
        <v>550094000026928</v>
      </c>
      <c r="C221" s="313" t="s">
        <v>1306</v>
      </c>
      <c r="D221" s="314" t="str">
        <f>CAZUL!D218</f>
        <v>NF 46751</v>
      </c>
      <c r="E221" s="315" t="str">
        <f>CAZUL!N218</f>
        <v>15/12/2021</v>
      </c>
      <c r="F221" s="316" t="str">
        <f>INICIO!D$5</f>
        <v>HOSPITAL SÃO LUCAS</v>
      </c>
      <c r="G221" s="317" t="str">
        <f>VLOOKUP(H221,FORNECEDOR!$A$1:$B$897,2,FALSE)</f>
        <v>63.478.895/0001-94</v>
      </c>
      <c r="H221" s="318" t="str">
        <f>CAZUL!E218</f>
        <v>JOSE NERGINO SOBREIRA</v>
      </c>
      <c r="I221" s="319" t="str">
        <f>VLOOKUP(Z221,DESPESAS!A$1:D$988,2,FALSE)</f>
        <v>02.01</v>
      </c>
      <c r="J221" s="319" t="str">
        <f>VLOOKUP(Z221,DESPESAS!A$1:D$2034,3,FALSE)</f>
        <v>MEDICAMENTOS</v>
      </c>
      <c r="K221" s="320">
        <f>CAZUL!F218</f>
        <v>0</v>
      </c>
      <c r="L221" s="321">
        <f>CAZUL!G218</f>
        <v>752.5</v>
      </c>
      <c r="M221" s="320">
        <f>CAZUL!H218</f>
        <v>574614.00000000349</v>
      </c>
      <c r="N221" s="322" t="s">
        <v>1307</v>
      </c>
      <c r="O221" s="323"/>
      <c r="Z221" s="324" t="str">
        <f>CAZUL!C218</f>
        <v>MEDICAMENTOS</v>
      </c>
    </row>
    <row r="222" spans="2:26" ht="13.95" customHeight="1">
      <c r="B222" s="325">
        <v>553515000015168</v>
      </c>
      <c r="C222" s="313" t="s">
        <v>1306</v>
      </c>
      <c r="D222" s="314" t="str">
        <f>CAZUL!D219</f>
        <v>NF 4199</v>
      </c>
      <c r="E222" s="315" t="str">
        <f>CAZUL!N219</f>
        <v>15/12/2021</v>
      </c>
      <c r="F222" s="316" t="str">
        <f>INICIO!D$5</f>
        <v>HOSPITAL SÃO LUCAS</v>
      </c>
      <c r="G222" s="317" t="str">
        <f>VLOOKUP(H222,FORNECEDOR!$A$1:$B$897,2,FALSE)</f>
        <v>27.589.757/0001-19</v>
      </c>
      <c r="H222" s="318" t="str">
        <f>CAZUL!E219</f>
        <v>BELIEVE FARMA COM. ME E MAT. H</v>
      </c>
      <c r="I222" s="319" t="str">
        <f>VLOOKUP(Z222,DESPESAS!A$1:D$988,2,FALSE)</f>
        <v>02.02</v>
      </c>
      <c r="J222" s="319" t="str">
        <f>VLOOKUP(Z222,DESPESAS!A$1:D$2034,3,FALSE)</f>
        <v>MATERIAIS DE CONSUMO</v>
      </c>
      <c r="K222" s="320">
        <f>CAZUL!F219</f>
        <v>0</v>
      </c>
      <c r="L222" s="321">
        <f>CAZUL!G219</f>
        <v>1106</v>
      </c>
      <c r="M222" s="320">
        <f>CAZUL!H219</f>
        <v>0</v>
      </c>
      <c r="N222" s="322" t="s">
        <v>1307</v>
      </c>
      <c r="O222" s="323"/>
      <c r="Z222" s="324" t="str">
        <f>CAZUL!C219</f>
        <v>MATERIAL HOSPITALAR</v>
      </c>
    </row>
    <row r="223" spans="2:26" ht="13.95" customHeight="1">
      <c r="B223" s="325">
        <v>121501</v>
      </c>
      <c r="C223" s="313" t="s">
        <v>1306</v>
      </c>
      <c r="D223" s="314" t="str">
        <f>CAZUL!D220</f>
        <v>NF 4079</v>
      </c>
      <c r="E223" s="315" t="str">
        <f>CAZUL!N220</f>
        <v>15/12/2021</v>
      </c>
      <c r="F223" s="316" t="str">
        <f>INICIO!D$5</f>
        <v>HOSPITAL SÃO LUCAS</v>
      </c>
      <c r="G223" s="317" t="str">
        <f>VLOOKUP(H223,FORNECEDOR!$A$1:$B$897,2,FALSE)</f>
        <v>10.938.953/0005-82</v>
      </c>
      <c r="H223" s="318" t="str">
        <f>CAZUL!E220</f>
        <v xml:space="preserve">OESTEFARMA COMERCIO DE MEDICAMENTOS LTDA </v>
      </c>
      <c r="I223" s="319" t="str">
        <f>VLOOKUP(Z223,DESPESAS!A$1:D$988,2,FALSE)</f>
        <v>02.02</v>
      </c>
      <c r="J223" s="319" t="str">
        <f>VLOOKUP(Z223,DESPESAS!A$1:D$2034,3,FALSE)</f>
        <v>MATERIAIS DE CONSUMO</v>
      </c>
      <c r="K223" s="320">
        <f>CAZUL!F220</f>
        <v>0</v>
      </c>
      <c r="L223" s="321">
        <f>CAZUL!G220</f>
        <v>377.61</v>
      </c>
      <c r="M223" s="320">
        <f>CAZUL!H220</f>
        <v>0</v>
      </c>
      <c r="N223" s="322" t="s">
        <v>1307</v>
      </c>
      <c r="O223" s="323"/>
      <c r="Z223" s="324" t="str">
        <f>CAZUL!C220</f>
        <v>MATERIAL HOSPITALAR</v>
      </c>
    </row>
    <row r="224" spans="2:26" ht="13.95" customHeight="1">
      <c r="B224" s="325">
        <v>121502</v>
      </c>
      <c r="C224" s="313" t="s">
        <v>1306</v>
      </c>
      <c r="D224" s="314" t="str">
        <f>CAZUL!D221</f>
        <v>1/1NFS-e:1783</v>
      </c>
      <c r="E224" s="315" t="str">
        <f>CAZUL!N221</f>
        <v>15/12/2021</v>
      </c>
      <c r="F224" s="316" t="str">
        <f>INICIO!D$5</f>
        <v>HOSPITAL SÃO LUCAS</v>
      </c>
      <c r="G224" s="317" t="str">
        <f>VLOOKUP(H224,FORNECEDOR!$A$1:$B$897,2,FALSE)</f>
        <v>32.301.379/0001-66</v>
      </c>
      <c r="H224" s="318" t="str">
        <f>CAZUL!E221</f>
        <v>LS ASSESSORIA MEDICA E CONSULTORIA LTDA</v>
      </c>
      <c r="I224" s="319" t="str">
        <f>VLOOKUP(Z224,DESPESAS!A$1:D$988,2,FALSE)</f>
        <v>03.21</v>
      </c>
      <c r="J224" s="319" t="str">
        <f>VLOOKUP(Z224,DESPESAS!A$1:D$2034,3,FALSE)</f>
        <v>SERVIÇOS MÉDICOS</v>
      </c>
      <c r="K224" s="320">
        <f>CAZUL!F221</f>
        <v>0</v>
      </c>
      <c r="L224" s="321">
        <f>CAZUL!G221</f>
        <v>4540.93</v>
      </c>
      <c r="M224" s="320">
        <f>CAZUL!H221</f>
        <v>0</v>
      </c>
      <c r="N224" s="322" t="s">
        <v>1307</v>
      </c>
      <c r="O224" s="323"/>
      <c r="Z224" s="324" t="str">
        <f>CAZUL!C221</f>
        <v>Serviço Médico</v>
      </c>
    </row>
    <row r="225" spans="2:26" ht="13.95" customHeight="1">
      <c r="B225" s="325">
        <v>551598000048336</v>
      </c>
      <c r="C225" s="313" t="s">
        <v>1306</v>
      </c>
      <c r="D225" s="314" t="str">
        <f>CAZUL!D222</f>
        <v>1/1NFS-e:55</v>
      </c>
      <c r="E225" s="315" t="str">
        <f>CAZUL!N222</f>
        <v>15/12/2021</v>
      </c>
      <c r="F225" s="316" t="str">
        <f>INICIO!D$5</f>
        <v>HOSPITAL SÃO LUCAS</v>
      </c>
      <c r="G225" s="317" t="str">
        <f>VLOOKUP(H225,FORNECEDOR!$A$1:$B$897,2,FALSE)</f>
        <v>35.773.828/0001-67</v>
      </c>
      <c r="H225" s="318" t="str">
        <f>CAZUL!E222</f>
        <v>CLINICA SAO GERALDO LTDA</v>
      </c>
      <c r="I225" s="319" t="str">
        <f>VLOOKUP(Z225,DESPESAS!A$1:D$988,2,FALSE)</f>
        <v>03.21</v>
      </c>
      <c r="J225" s="319" t="str">
        <f>VLOOKUP(Z225,DESPESAS!A$1:D$2034,3,FALSE)</f>
        <v>SERVIÇOS MÉDICOS</v>
      </c>
      <c r="K225" s="320">
        <f>CAZUL!F222</f>
        <v>0</v>
      </c>
      <c r="L225" s="321">
        <f>CAZUL!G222</f>
        <v>12714.66</v>
      </c>
      <c r="M225" s="320">
        <f>CAZUL!H222</f>
        <v>0</v>
      </c>
      <c r="N225" s="322" t="s">
        <v>1307</v>
      </c>
      <c r="O225" s="323"/>
      <c r="Z225" s="324" t="str">
        <f>CAZUL!C222</f>
        <v>Serviço Médico</v>
      </c>
    </row>
    <row r="226" spans="2:26" ht="13.95" customHeight="1">
      <c r="B226" s="325">
        <v>551024000017923</v>
      </c>
      <c r="C226" s="313" t="s">
        <v>1306</v>
      </c>
      <c r="D226" s="314" t="str">
        <f>CAZUL!D223</f>
        <v>NF 18533</v>
      </c>
      <c r="E226" s="315" t="str">
        <f>CAZUL!N223</f>
        <v>15/12/2021</v>
      </c>
      <c r="F226" s="316" t="str">
        <f>INICIO!D$5</f>
        <v>HOSPITAL SÃO LUCAS</v>
      </c>
      <c r="G226" s="317" t="str">
        <f>VLOOKUP(H226,FORNECEDOR!$A$1:$B$897,2,FALSE)</f>
        <v>00.463.305/0001-30</v>
      </c>
      <c r="H226" s="318" t="str">
        <f>CAZUL!E223</f>
        <v>ANGELINA ROSA GIOVANNETTI CALLOU</v>
      </c>
      <c r="I226" s="319" t="str">
        <f>VLOOKUP(Z226,DESPESAS!A$1:D$988,2,FALSE)</f>
        <v>02.02</v>
      </c>
      <c r="J226" s="319" t="str">
        <f>VLOOKUP(Z226,DESPESAS!A$1:D$2034,3,FALSE)</f>
        <v>MATERIAIS DE CONSUMO</v>
      </c>
      <c r="K226" s="320">
        <f>CAZUL!F223</f>
        <v>0</v>
      </c>
      <c r="L226" s="321">
        <f>CAZUL!G223</f>
        <v>209.52</v>
      </c>
      <c r="M226" s="320">
        <f>CAZUL!H223</f>
        <v>0</v>
      </c>
      <c r="N226" s="322" t="s">
        <v>1307</v>
      </c>
      <c r="O226" s="323"/>
      <c r="Z226" s="324" t="str">
        <f>CAZUL!C223</f>
        <v>MATERIAL HOSPITALAR</v>
      </c>
    </row>
    <row r="227" spans="2:26" ht="13.95" customHeight="1">
      <c r="B227" s="325">
        <v>833491200361397</v>
      </c>
      <c r="C227" s="313" t="s">
        <v>1306</v>
      </c>
      <c r="D227" s="314" t="str">
        <f>CAZUL!D224</f>
        <v>TARIFA BANCÁRIA</v>
      </c>
      <c r="E227" s="315" t="str">
        <f>CAZUL!N224</f>
        <v>15/12/2021</v>
      </c>
      <c r="F227" s="316" t="str">
        <f>INICIO!D$5</f>
        <v>HOSPITAL SÃO LUCAS</v>
      </c>
      <c r="G227" s="317" t="str">
        <f>VLOOKUP(H227,FORNECEDOR!$A$1:$B$897,2,FALSE)</f>
        <v>00.000.000/1409-53</v>
      </c>
      <c r="H227" s="318" t="str">
        <f>CAZUL!E224</f>
        <v>BANCO DO BRASIL</v>
      </c>
      <c r="I227" s="319" t="str">
        <f>VLOOKUP(Z227,DESPESAS!A$1:D$988,2,FALSE)</f>
        <v>04.07</v>
      </c>
      <c r="J227" s="319" t="str">
        <f>VLOOKUP(Z227,DESPESAS!A$1:D$2034,3,FALSE)</f>
        <v>TARIFAS BANCÁRIAS</v>
      </c>
      <c r="K227" s="320">
        <f>CAZUL!F224</f>
        <v>0</v>
      </c>
      <c r="L227" s="321">
        <f>CAZUL!G224</f>
        <v>10.45</v>
      </c>
      <c r="M227" s="320">
        <f>CAZUL!H224</f>
        <v>0</v>
      </c>
      <c r="N227" s="322" t="s">
        <v>1307</v>
      </c>
      <c r="O227" s="323"/>
      <c r="Z227" s="324" t="str">
        <f>CAZUL!C224</f>
        <v>TARIFAS BANCÁRIAS</v>
      </c>
    </row>
    <row r="228" spans="2:26" ht="13.95" customHeight="1">
      <c r="B228" s="325">
        <v>833491200361398</v>
      </c>
      <c r="C228" s="313" t="s">
        <v>1306</v>
      </c>
      <c r="D228" s="314" t="str">
        <f>CAZUL!D225</f>
        <v>TARIFA BANCÁRIA</v>
      </c>
      <c r="E228" s="315" t="str">
        <f>CAZUL!N225</f>
        <v>15/12/2021</v>
      </c>
      <c r="F228" s="316" t="str">
        <f>INICIO!D$5</f>
        <v>HOSPITAL SÃO LUCAS</v>
      </c>
      <c r="G228" s="317" t="str">
        <f>VLOOKUP(H228,FORNECEDOR!$A$1:$B$897,2,FALSE)</f>
        <v>00.000.000/1409-53</v>
      </c>
      <c r="H228" s="318" t="str">
        <f>CAZUL!E225</f>
        <v>BANCO DO BRASIL</v>
      </c>
      <c r="I228" s="319" t="str">
        <f>VLOOKUP(Z228,DESPESAS!A$1:D$988,2,FALSE)</f>
        <v>04.07</v>
      </c>
      <c r="J228" s="319" t="str">
        <f>VLOOKUP(Z228,DESPESAS!A$1:D$2034,3,FALSE)</f>
        <v>TARIFAS BANCÁRIAS</v>
      </c>
      <c r="K228" s="320">
        <f>CAZUL!F225</f>
        <v>0</v>
      </c>
      <c r="L228" s="321">
        <f>CAZUL!G225</f>
        <v>10.45</v>
      </c>
      <c r="M228" s="320">
        <f>CAZUL!H225</f>
        <v>0</v>
      </c>
      <c r="N228" s="322" t="s">
        <v>1307</v>
      </c>
      <c r="O228" s="323"/>
      <c r="Z228" s="324" t="str">
        <f>CAZUL!C225</f>
        <v>TARIFAS BANCÁRIAS</v>
      </c>
    </row>
    <row r="229" spans="2:26" ht="13.95" customHeight="1">
      <c r="B229" s="325">
        <v>121603</v>
      </c>
      <c r="C229" s="313" t="s">
        <v>1306</v>
      </c>
      <c r="D229" s="314" t="str">
        <f>CAZUL!D226</f>
        <v>1/1NFS-e:66</v>
      </c>
      <c r="E229" s="315" t="str">
        <f>CAZUL!N226</f>
        <v>16/12/2021</v>
      </c>
      <c r="F229" s="316" t="str">
        <f>INICIO!D$5</f>
        <v>HOSPITAL SÃO LUCAS</v>
      </c>
      <c r="G229" s="317" t="str">
        <f>VLOOKUP(H229,FORNECEDOR!$A$1:$B$897,2,FALSE)</f>
        <v>07.343.458/0001-92</v>
      </c>
      <c r="H229" s="318" t="str">
        <f>CAZUL!E226</f>
        <v>ERON FRIOS SERVIÇOS DE MANUT E REFRIG. LTDA</v>
      </c>
      <c r="I229" s="319" t="str">
        <f>VLOOKUP(Z229,DESPESAS!A$1:D$988,2,FALSE)</f>
        <v>03.09</v>
      </c>
      <c r="J229" s="319" t="str">
        <f>VLOOKUP(Z229,DESPESAS!A$1:D$2034,3,FALSE)</f>
        <v>MANUTENÇÃO EQUIPAMENTOS EM GERAL</v>
      </c>
      <c r="K229" s="320">
        <f>CAZUL!F226</f>
        <v>0</v>
      </c>
      <c r="L229" s="321">
        <f>CAZUL!G226</f>
        <v>2950</v>
      </c>
      <c r="M229" s="320">
        <f>CAZUL!H226</f>
        <v>552694.3800000035</v>
      </c>
      <c r="N229" s="322" t="s">
        <v>1307</v>
      </c>
      <c r="O229" s="323"/>
      <c r="Z229" s="324" t="str">
        <f>CAZUL!C226</f>
        <v>Manutenção de Equipamentos</v>
      </c>
    </row>
    <row r="230" spans="2:26" ht="13.95" customHeight="1">
      <c r="B230" s="325">
        <v>121602</v>
      </c>
      <c r="C230" s="313" t="s">
        <v>1306</v>
      </c>
      <c r="D230" s="314" t="str">
        <f>CAZUL!D227</f>
        <v>Folha Comp: 11/2021</v>
      </c>
      <c r="E230" s="315" t="str">
        <f>CAZUL!N227</f>
        <v>16/12/2021</v>
      </c>
      <c r="F230" s="316" t="str">
        <f>INICIO!D$5</f>
        <v>HOSPITAL SÃO LUCAS</v>
      </c>
      <c r="G230" s="317" t="str">
        <f>VLOOKUP(H230,FORNECEDOR!$A$1:$B$897,2,FALSE)</f>
        <v>013.616.773-09</v>
      </c>
      <c r="H230" s="318" t="str">
        <f>CAZUL!E227</f>
        <v>JOAO PAULO BARBOSA DA SILVA</v>
      </c>
      <c r="I230" s="319" t="str">
        <f>VLOOKUP(Z230,DESPESAS!A$1:D$988,2,FALSE)</f>
        <v>01.01</v>
      </c>
      <c r="J230" s="319" t="str">
        <f>VLOOKUP(Z230,DESPESAS!A$1:D$2034,3,FALSE)</f>
        <v>SALÁRIO</v>
      </c>
      <c r="K230" s="320">
        <f>CAZUL!F227</f>
        <v>0</v>
      </c>
      <c r="L230" s="321">
        <f>CAZUL!G227</f>
        <v>1400</v>
      </c>
      <c r="M230" s="320">
        <f>CAZUL!H227</f>
        <v>551294.3800000035</v>
      </c>
      <c r="N230" s="322" t="s">
        <v>1307</v>
      </c>
      <c r="O230" s="323"/>
      <c r="Z230" s="324" t="str">
        <f>CAZUL!C227</f>
        <v>salários</v>
      </c>
    </row>
    <row r="231" spans="2:26" ht="13.95" customHeight="1">
      <c r="B231" s="325">
        <v>121604</v>
      </c>
      <c r="C231" s="313" t="s">
        <v>1306</v>
      </c>
      <c r="D231" s="314" t="str">
        <f>CAZUL!D228</f>
        <v>1/1NFS-e:83</v>
      </c>
      <c r="E231" s="315" t="str">
        <f>CAZUL!N228</f>
        <v>16/12/2021</v>
      </c>
      <c r="F231" s="316" t="str">
        <f>INICIO!D$5</f>
        <v>HOSPITAL SÃO LUCAS</v>
      </c>
      <c r="G231" s="317" t="str">
        <f>VLOOKUP(H231,FORNECEDOR!$A$1:$B$897,2,FALSE)</f>
        <v xml:space="preserve">30.851.326/0001-93 </v>
      </c>
      <c r="H231" s="318" t="str">
        <f>CAZUL!E228</f>
        <v>GERMANO COUTINHO ALVES 05527954378</v>
      </c>
      <c r="I231" s="319" t="str">
        <f>VLOOKUP(Z231,DESPESAS!A$1:D$988,2,FALSE)</f>
        <v>03.09</v>
      </c>
      <c r="J231" s="319" t="str">
        <f>VLOOKUP(Z231,DESPESAS!A$1:D$2034,3,FALSE)</f>
        <v>MANUTENÇÃO EQUIPAMENTOS EM GERAL</v>
      </c>
      <c r="K231" s="320">
        <f>CAZUL!F228</f>
        <v>0</v>
      </c>
      <c r="L231" s="321">
        <f>CAZUL!G228</f>
        <v>450</v>
      </c>
      <c r="M231" s="320">
        <f>CAZUL!H228</f>
        <v>550844.3800000035</v>
      </c>
      <c r="N231" s="322" t="s">
        <v>1307</v>
      </c>
      <c r="O231" s="323"/>
      <c r="Z231" s="324" t="str">
        <f>CAZUL!C228</f>
        <v>Manutenção de Equipamentos</v>
      </c>
    </row>
    <row r="232" spans="2:26" ht="13.95" customHeight="1">
      <c r="B232" s="325">
        <v>551598000021916</v>
      </c>
      <c r="C232" s="313" t="s">
        <v>1306</v>
      </c>
      <c r="D232" s="314" t="str">
        <f>CAZUL!D229</f>
        <v>Rescisão</v>
      </c>
      <c r="E232" s="315" t="str">
        <f>CAZUL!N229</f>
        <v>16/12/2021</v>
      </c>
      <c r="F232" s="316" t="str">
        <f>INICIO!D$5</f>
        <v>HOSPITAL SÃO LUCAS</v>
      </c>
      <c r="G232" s="317" t="str">
        <f>VLOOKUP(H232,FORNECEDOR!$A$1:$B$897,2,FALSE)</f>
        <v>005.774.613-38</v>
      </c>
      <c r="H232" s="318" t="str">
        <f>CAZUL!E229</f>
        <v>THIAGO ALEXANDRE DA FONSECA ALCANFO</v>
      </c>
      <c r="I232" s="319" t="str">
        <f>VLOOKUP(Z232,DESPESAS!A$1:D$988,2,FALSE)</f>
        <v>01.03</v>
      </c>
      <c r="J232" s="319" t="str">
        <f>VLOOKUP(Z232,DESPESAS!A$1:D$2034,3,FALSE)</f>
        <v>RESCISÕES</v>
      </c>
      <c r="K232" s="320">
        <f>CAZUL!F229</f>
        <v>0</v>
      </c>
      <c r="L232" s="321">
        <f>CAZUL!G229</f>
        <v>6129.51</v>
      </c>
      <c r="M232" s="320">
        <f>CAZUL!H229</f>
        <v>0</v>
      </c>
      <c r="N232" s="322" t="s">
        <v>1307</v>
      </c>
      <c r="O232" s="323"/>
      <c r="Z232" s="324" t="str">
        <f>CAZUL!C229</f>
        <v>RESCISÕES</v>
      </c>
    </row>
    <row r="233" spans="2:26" ht="13.95" customHeight="1">
      <c r="B233" s="325">
        <v>121601</v>
      </c>
      <c r="C233" s="313" t="s">
        <v>1306</v>
      </c>
      <c r="D233" s="314" t="str">
        <f>CAZUL!D230</f>
        <v>FGTS RESCISÓRIO</v>
      </c>
      <c r="E233" s="315" t="str">
        <f>CAZUL!N230</f>
        <v>16/12/2021</v>
      </c>
      <c r="F233" s="316" t="str">
        <f>INICIO!D$5</f>
        <v>HOSPITAL SÃO LUCAS</v>
      </c>
      <c r="G233" s="317" t="e">
        <f>VLOOKUP(H233,FORNECEDOR!$A$1:$B$897,2,FALSE)</f>
        <v>#N/A</v>
      </c>
      <c r="H233" s="318" t="str">
        <f>CAZUL!E230</f>
        <v xml:space="preserve">GUIA DE RECOLHIMENTO RESCISÓRIO DO FGTS </v>
      </c>
      <c r="I233" s="319" t="str">
        <f>VLOOKUP(Z233,DESPESAS!A$1:D$988,2,FALSE)</f>
        <v>01.05</v>
      </c>
      <c r="J233" s="319" t="str">
        <f>VLOOKUP(Z233,DESPESAS!A$1:D$2034,3,FALSE)</f>
        <v>ENCARGOS</v>
      </c>
      <c r="K233" s="320">
        <f>CAZUL!F230</f>
        <v>0</v>
      </c>
      <c r="L233" s="321">
        <f>CAZUL!G230</f>
        <v>1464.67</v>
      </c>
      <c r="M233" s="320">
        <f>CAZUL!H230</f>
        <v>543250.20000000345</v>
      </c>
      <c r="N233" s="322" t="s">
        <v>1307</v>
      </c>
      <c r="O233" s="323"/>
      <c r="Z233" s="324" t="str">
        <f>CAZUL!C230</f>
        <v>GRRF - FGTS RESCISÓRIO</v>
      </c>
    </row>
    <row r="234" spans="2:26" ht="13.95" customHeight="1">
      <c r="B234" s="325">
        <v>863501100169505</v>
      </c>
      <c r="C234" s="313" t="s">
        <v>1306</v>
      </c>
      <c r="D234" s="314" t="str">
        <f>CAZUL!D231</f>
        <v>TARIFA BANCÁRIA</v>
      </c>
      <c r="E234" s="315" t="str">
        <f>CAZUL!N231</f>
        <v>16/12/2021</v>
      </c>
      <c r="F234" s="316" t="str">
        <f>INICIO!D$5</f>
        <v>HOSPITAL SÃO LUCAS</v>
      </c>
      <c r="G234" s="317" t="str">
        <f>VLOOKUP(H234,FORNECEDOR!$A$1:$B$897,2,FALSE)</f>
        <v>00.000.000/1409-53</v>
      </c>
      <c r="H234" s="318" t="str">
        <f>CAZUL!E231</f>
        <v>BANCO DO BRASIL</v>
      </c>
      <c r="I234" s="319" t="str">
        <f>VLOOKUP(Z234,DESPESAS!A$1:D$988,2,FALSE)</f>
        <v>04.07</v>
      </c>
      <c r="J234" s="319" t="str">
        <f>VLOOKUP(Z234,DESPESAS!A$1:D$2034,3,FALSE)</f>
        <v>TARIFAS BANCÁRIAS</v>
      </c>
      <c r="K234" s="320">
        <f>CAZUL!F231</f>
        <v>0</v>
      </c>
      <c r="L234" s="321">
        <f>CAZUL!G231</f>
        <v>10.45</v>
      </c>
      <c r="M234" s="320">
        <f>CAZUL!H231</f>
        <v>0</v>
      </c>
      <c r="N234" s="322" t="s">
        <v>1307</v>
      </c>
      <c r="O234" s="323"/>
      <c r="Z234" s="324" t="str">
        <f>CAZUL!C231</f>
        <v>TARIFAS BANCÁRIAS</v>
      </c>
    </row>
    <row r="235" spans="2:26" ht="13.95" customHeight="1">
      <c r="B235" s="325">
        <v>863501100169506</v>
      </c>
      <c r="C235" s="313" t="s">
        <v>1306</v>
      </c>
      <c r="D235" s="314" t="str">
        <f>CAZUL!D232</f>
        <v>TARIFA BANCÁRIA</v>
      </c>
      <c r="E235" s="315" t="str">
        <f>CAZUL!N232</f>
        <v>16/12/2021</v>
      </c>
      <c r="F235" s="316" t="str">
        <f>INICIO!D$5</f>
        <v>HOSPITAL SÃO LUCAS</v>
      </c>
      <c r="G235" s="317" t="str">
        <f>VLOOKUP(H235,FORNECEDOR!$A$1:$B$897,2,FALSE)</f>
        <v>00.000.000/1409-53</v>
      </c>
      <c r="H235" s="318" t="str">
        <f>CAZUL!E232</f>
        <v>BANCO DO BRASIL</v>
      </c>
      <c r="I235" s="319" t="str">
        <f>VLOOKUP(Z235,DESPESAS!A$1:D$988,2,FALSE)</f>
        <v>04.07</v>
      </c>
      <c r="J235" s="319" t="str">
        <f>VLOOKUP(Z235,DESPESAS!A$1:D$2034,3,FALSE)</f>
        <v>TARIFAS BANCÁRIAS</v>
      </c>
      <c r="K235" s="320">
        <f>CAZUL!F232</f>
        <v>0</v>
      </c>
      <c r="L235" s="321">
        <f>CAZUL!G232</f>
        <v>10.45</v>
      </c>
      <c r="M235" s="320">
        <f>CAZUL!H232</f>
        <v>0</v>
      </c>
      <c r="N235" s="322" t="s">
        <v>1307</v>
      </c>
      <c r="O235" s="323"/>
      <c r="Z235" s="324" t="str">
        <f>CAZUL!C232</f>
        <v>TARIFAS BANCÁRIAS</v>
      </c>
    </row>
    <row r="236" spans="2:26" ht="13.95" customHeight="1">
      <c r="B236" s="325">
        <v>863501100169507</v>
      </c>
      <c r="C236" s="313" t="s">
        <v>1306</v>
      </c>
      <c r="D236" s="314" t="str">
        <f>CAZUL!D233</f>
        <v>TARIFA BANCÁRIA</v>
      </c>
      <c r="E236" s="315" t="str">
        <f>CAZUL!N233</f>
        <v>16/12/2021</v>
      </c>
      <c r="F236" s="316" t="str">
        <f>INICIO!D$5</f>
        <v>HOSPITAL SÃO LUCAS</v>
      </c>
      <c r="G236" s="317" t="str">
        <f>VLOOKUP(H236,FORNECEDOR!$A$1:$B$897,2,FALSE)</f>
        <v>00.000.000/1409-53</v>
      </c>
      <c r="H236" s="318" t="str">
        <f>CAZUL!E233</f>
        <v>BANCO DO BRASIL</v>
      </c>
      <c r="I236" s="319" t="str">
        <f>VLOOKUP(Z236,DESPESAS!A$1:D$988,2,FALSE)</f>
        <v>04.07</v>
      </c>
      <c r="J236" s="319" t="str">
        <f>VLOOKUP(Z236,DESPESAS!A$1:D$2034,3,FALSE)</f>
        <v>TARIFAS BANCÁRIAS</v>
      </c>
      <c r="K236" s="320">
        <f>CAZUL!F233</f>
        <v>0</v>
      </c>
      <c r="L236" s="321">
        <f>CAZUL!G233</f>
        <v>10.45</v>
      </c>
      <c r="M236" s="320">
        <f>CAZUL!H233</f>
        <v>543218.85000000359</v>
      </c>
      <c r="N236" s="322" t="s">
        <v>1307</v>
      </c>
      <c r="O236" s="323"/>
      <c r="Z236" s="324" t="str">
        <f>CAZUL!C233</f>
        <v>TARIFAS BANCÁRIAS</v>
      </c>
    </row>
    <row r="237" spans="2:26" ht="13.95" customHeight="1">
      <c r="B237" s="325">
        <v>121703</v>
      </c>
      <c r="C237" s="313" t="s">
        <v>1306</v>
      </c>
      <c r="D237" s="314" t="str">
        <f>CAZUL!D234</f>
        <v>FATURA 388</v>
      </c>
      <c r="E237" s="315" t="str">
        <f>CAZUL!N234</f>
        <v>17/12/2021</v>
      </c>
      <c r="F237" s="316" t="str">
        <f>INICIO!D$5</f>
        <v>HOSPITAL SÃO LUCAS</v>
      </c>
      <c r="G237" s="317" t="str">
        <f>VLOOKUP(H237,FORNECEDOR!$A$1:$B$897,2,FALSE)</f>
        <v>01.476.404/0001-19</v>
      </c>
      <c r="H237" s="318" t="str">
        <f>CAZUL!E234</f>
        <v>TSI LOCACOES LTDA</v>
      </c>
      <c r="I237" s="319" t="str">
        <f>VLOOKUP(Z237,DESPESAS!A$1:D$988,2,FALSE)</f>
        <v>03.23</v>
      </c>
      <c r="J237" s="319" t="str">
        <f>VLOOKUP(Z237,DESPESAS!A$1:D$2034,3,FALSE)</f>
        <v>LOCAÇÃO DE EQUIPAMENTOS DE INFORMÁTICA</v>
      </c>
      <c r="K237" s="320">
        <f>CAZUL!F234</f>
        <v>0</v>
      </c>
      <c r="L237" s="321">
        <f>CAZUL!G234</f>
        <v>3939</v>
      </c>
      <c r="M237" s="320">
        <f>CAZUL!H234</f>
        <v>539279.85000000359</v>
      </c>
      <c r="N237" s="322" t="s">
        <v>1307</v>
      </c>
      <c r="O237" s="323"/>
      <c r="Z237" s="324" t="str">
        <f>CAZUL!C234</f>
        <v>Locação de Equipamentos de Informática</v>
      </c>
    </row>
    <row r="238" spans="2:26" ht="13.95" customHeight="1">
      <c r="B238" s="325">
        <v>121702</v>
      </c>
      <c r="C238" s="313" t="s">
        <v>1306</v>
      </c>
      <c r="D238" s="314" t="str">
        <f>CAZUL!D235</f>
        <v>Comp: 09/2021</v>
      </c>
      <c r="E238" s="315" t="str">
        <f>CAZUL!N235</f>
        <v>17/12/2021</v>
      </c>
      <c r="F238" s="316" t="str">
        <f>INICIO!D$5</f>
        <v>HOSPITAL SÃO LUCAS</v>
      </c>
      <c r="G238" s="317" t="str">
        <f>VLOOKUP(H238,FORNECEDOR!$A$1:$B$897,2,FALSE)</f>
        <v> 07.040.108/0001-57</v>
      </c>
      <c r="H238" s="318" t="str">
        <f>CAZUL!E235</f>
        <v>CAGECE</v>
      </c>
      <c r="I238" s="319" t="str">
        <f>VLOOKUP(Z238,DESPESAS!A$1:D$988,2,FALSE)</f>
        <v>03.17</v>
      </c>
      <c r="J238" s="319" t="str">
        <f>VLOOKUP(Z238,DESPESAS!A$1:D$2034,3,FALSE)</f>
        <v>ÁGUA/ESGOTO</v>
      </c>
      <c r="K238" s="320">
        <f>CAZUL!F235</f>
        <v>0</v>
      </c>
      <c r="L238" s="321">
        <f>CAZUL!G235</f>
        <v>7998.31</v>
      </c>
      <c r="M238" s="320">
        <f>CAZUL!H235</f>
        <v>531281.54000000353</v>
      </c>
      <c r="N238" s="322" t="s">
        <v>1307</v>
      </c>
      <c r="O238" s="323"/>
      <c r="Z238" s="324" t="str">
        <f>CAZUL!C235</f>
        <v>Água e Saneamento</v>
      </c>
    </row>
    <row r="239" spans="2:26" ht="13.95" customHeight="1">
      <c r="B239" s="325">
        <v>121701</v>
      </c>
      <c r="C239" s="313" t="s">
        <v>1306</v>
      </c>
      <c r="D239" s="314" t="str">
        <f>CAZUL!D236</f>
        <v>1/1NFS-e:432</v>
      </c>
      <c r="E239" s="315" t="str">
        <f>CAZUL!N236</f>
        <v>17/12/2021</v>
      </c>
      <c r="F239" s="316" t="str">
        <f>INICIO!D$5</f>
        <v>HOSPITAL SÃO LUCAS</v>
      </c>
      <c r="G239" s="317" t="str">
        <f>VLOOKUP(H239,FORNECEDOR!$A$1:$B$897,2,FALSE)</f>
        <v xml:space="preserve">18.630.064/0001-31 </v>
      </c>
      <c r="H239" s="318" t="str">
        <f>CAZUL!E236</f>
        <v>HSR MANUTENÇÃO CONSULTORIA ALUGUEL E LIMPEZA EIREL</v>
      </c>
      <c r="I239" s="319" t="str">
        <f>VLOOKUP(Z239,DESPESAS!A$1:D$988,2,FALSE)</f>
        <v>03.09</v>
      </c>
      <c r="J239" s="319" t="str">
        <f>VLOOKUP(Z239,DESPESAS!A$1:D$2034,3,FALSE)</f>
        <v>MANUTENÇÃO EQUIPAMENTOS EM GERAL</v>
      </c>
      <c r="K239" s="320">
        <f>CAZUL!F236</f>
        <v>0</v>
      </c>
      <c r="L239" s="321">
        <f>CAZUL!G236</f>
        <v>31500</v>
      </c>
      <c r="M239" s="320">
        <f>CAZUL!H236</f>
        <v>499781.54000000353</v>
      </c>
      <c r="N239" s="322" t="s">
        <v>1307</v>
      </c>
      <c r="O239" s="323"/>
      <c r="Z239" s="324" t="str">
        <f>CAZUL!C236</f>
        <v>Manutenção de Equipamentos</v>
      </c>
    </row>
    <row r="240" spans="2:26" ht="13.95" customHeight="1">
      <c r="B240" s="325">
        <v>551598000029745</v>
      </c>
      <c r="C240" s="313" t="s">
        <v>1306</v>
      </c>
      <c r="D240" s="314" t="str">
        <f>CAZUL!D237</f>
        <v>NF 37077</v>
      </c>
      <c r="E240" s="315" t="str">
        <f>CAZUL!N237</f>
        <v>17/12/2021</v>
      </c>
      <c r="F240" s="316" t="str">
        <f>INICIO!D$5</f>
        <v>HOSPITAL SÃO LUCAS</v>
      </c>
      <c r="G240" s="317" t="str">
        <f>VLOOKUP(H240,FORNECEDOR!$A$1:$B$897,2,FALSE)</f>
        <v>13.753.768/0001-88</v>
      </c>
      <c r="H240" s="318" t="str">
        <f>CAZUL!E237</f>
        <v>JA COMERCIO DE DESCARTAVEIS LTDA EPP</v>
      </c>
      <c r="I240" s="319" t="str">
        <f>VLOOKUP(Z240,DESPESAS!A$1:D$988,2,FALSE)</f>
        <v>02.06</v>
      </c>
      <c r="J240" s="319" t="str">
        <f>VLOOKUP(Z240,DESPESAS!A$1:D$2034,3,FALSE)</f>
        <v>MATERIAIS DE LIMPEZA</v>
      </c>
      <c r="K240" s="320">
        <f>CAZUL!F237</f>
        <v>0</v>
      </c>
      <c r="L240" s="321">
        <f>CAZUL!G237</f>
        <v>1808.4</v>
      </c>
      <c r="M240" s="320">
        <f>CAZUL!H237</f>
        <v>0</v>
      </c>
      <c r="N240" s="322" t="s">
        <v>1307</v>
      </c>
      <c r="O240" s="323"/>
      <c r="Z240" s="324" t="str">
        <f>CAZUL!C237</f>
        <v>Materiais de Limpeza e de Higiene</v>
      </c>
    </row>
    <row r="241" spans="2:26" ht="13.95" customHeight="1">
      <c r="B241" s="325">
        <v>551598000007290</v>
      </c>
      <c r="C241" s="313" t="s">
        <v>1306</v>
      </c>
      <c r="D241" s="314" t="str">
        <f>CAZUL!D238</f>
        <v>NF 45740</v>
      </c>
      <c r="E241" s="315" t="str">
        <f>CAZUL!N238</f>
        <v>17/12/2021</v>
      </c>
      <c r="F241" s="316" t="str">
        <f>INICIO!D$5</f>
        <v>HOSPITAL SÃO LUCAS</v>
      </c>
      <c r="G241" s="317" t="str">
        <f>VLOOKUP(H241,FORNECEDOR!$A$1:$B$897,2,FALSE)</f>
        <v>04.288.424/0001-54</v>
      </c>
      <c r="H241" s="318" t="str">
        <f>CAZUL!E238</f>
        <v>KAIROZ COMERCIO E REPRESENTACAO LTDA</v>
      </c>
      <c r="I241" s="319" t="str">
        <f>VLOOKUP(Z241,DESPESAS!A$1:D$988,2,FALSE)</f>
        <v>02.06</v>
      </c>
      <c r="J241" s="319" t="str">
        <f>VLOOKUP(Z241,DESPESAS!A$1:D$2034,3,FALSE)</f>
        <v>MATERIAIS DE LIMPEZA</v>
      </c>
      <c r="K241" s="320">
        <f>CAZUL!F238</f>
        <v>0</v>
      </c>
      <c r="L241" s="321">
        <f>CAZUL!G238</f>
        <v>2030.2</v>
      </c>
      <c r="M241" s="320">
        <f>CAZUL!H238</f>
        <v>0</v>
      </c>
      <c r="N241" s="322" t="s">
        <v>1307</v>
      </c>
      <c r="O241" s="323"/>
      <c r="Z241" s="324" t="str">
        <f>CAZUL!C238</f>
        <v>Materiais de Limpeza e de Higiene</v>
      </c>
    </row>
    <row r="242" spans="2:26" ht="13.95" customHeight="1">
      <c r="B242" s="325">
        <v>863511200325129</v>
      </c>
      <c r="C242" s="313" t="s">
        <v>1306</v>
      </c>
      <c r="D242" s="314" t="str">
        <f>CAZUL!D239</f>
        <v>TARIFA BANCÁRIA</v>
      </c>
      <c r="E242" s="315" t="str">
        <f>CAZUL!N239</f>
        <v>17/12/2021</v>
      </c>
      <c r="F242" s="316" t="str">
        <f>INICIO!D$5</f>
        <v>HOSPITAL SÃO LUCAS</v>
      </c>
      <c r="G242" s="317" t="str">
        <f>VLOOKUP(H242,FORNECEDOR!$A$1:$B$897,2,FALSE)</f>
        <v>00.000.000/1409-53</v>
      </c>
      <c r="H242" s="318" t="str">
        <f>CAZUL!E239</f>
        <v>BANCO DO BRASIL</v>
      </c>
      <c r="I242" s="319" t="str">
        <f>VLOOKUP(Z242,DESPESAS!A$1:D$988,2,FALSE)</f>
        <v>04.07</v>
      </c>
      <c r="J242" s="319" t="str">
        <f>VLOOKUP(Z242,DESPESAS!A$1:D$2034,3,FALSE)</f>
        <v>TARIFAS BANCÁRIAS</v>
      </c>
      <c r="K242" s="320">
        <f>CAZUL!F239</f>
        <v>0</v>
      </c>
      <c r="L242" s="321">
        <f>CAZUL!G239</f>
        <v>10.45</v>
      </c>
      <c r="M242" s="320">
        <f>CAZUL!H239</f>
        <v>0</v>
      </c>
      <c r="N242" s="322" t="s">
        <v>1307</v>
      </c>
      <c r="O242" s="323"/>
      <c r="Z242" s="324" t="str">
        <f>CAZUL!C239</f>
        <v>TARIFAS BANCÁRIAS</v>
      </c>
    </row>
    <row r="243" spans="2:26" ht="13.95" customHeight="1">
      <c r="B243" s="325">
        <v>863511200325130</v>
      </c>
      <c r="C243" s="313" t="s">
        <v>1306</v>
      </c>
      <c r="D243" s="314" t="str">
        <f>CAZUL!D240</f>
        <v>TARIFA BANCÁRIA</v>
      </c>
      <c r="E243" s="315" t="str">
        <f>CAZUL!N240</f>
        <v>17/12/2021</v>
      </c>
      <c r="F243" s="316" t="str">
        <f>INICIO!D$5</f>
        <v>HOSPITAL SÃO LUCAS</v>
      </c>
      <c r="G243" s="317" t="str">
        <f>VLOOKUP(H243,FORNECEDOR!$A$1:$B$897,2,FALSE)</f>
        <v>00.000.000/1409-53</v>
      </c>
      <c r="H243" s="318" t="str">
        <f>CAZUL!E240</f>
        <v>BANCO DO BRASIL</v>
      </c>
      <c r="I243" s="319" t="str">
        <f>VLOOKUP(Z243,DESPESAS!A$1:D$988,2,FALSE)</f>
        <v>04.07</v>
      </c>
      <c r="J243" s="319" t="str">
        <f>VLOOKUP(Z243,DESPESAS!A$1:D$2034,3,FALSE)</f>
        <v>TARIFAS BANCÁRIAS</v>
      </c>
      <c r="K243" s="320">
        <f>CAZUL!F240</f>
        <v>0</v>
      </c>
      <c r="L243" s="321">
        <f>CAZUL!G240</f>
        <v>10.45</v>
      </c>
      <c r="M243" s="320">
        <f>CAZUL!H240</f>
        <v>495922.04000000347</v>
      </c>
      <c r="N243" s="322" t="s">
        <v>1307</v>
      </c>
      <c r="O243" s="323"/>
      <c r="Z243" s="324" t="str">
        <f>CAZUL!C240</f>
        <v>TARIFAS BANCÁRIAS</v>
      </c>
    </row>
    <row r="244" spans="2:26" ht="13.95" customHeight="1">
      <c r="B244" s="325">
        <v>551523000051549</v>
      </c>
      <c r="C244" s="313" t="s">
        <v>1306</v>
      </c>
      <c r="D244" s="314" t="str">
        <f>CAZUL!D241</f>
        <v>Imposto INSS Folha Comp: 11/2021</v>
      </c>
      <c r="E244" s="315" t="str">
        <f>CAZUL!N241</f>
        <v>20/12/2021</v>
      </c>
      <c r="F244" s="316" t="str">
        <f>INICIO!D$5</f>
        <v>HOSPITAL SÃO LUCAS</v>
      </c>
      <c r="G244" s="317" t="str">
        <f>VLOOKUP(H244,FORNECEDOR!$A$1:$B$897,2,FALSE)</f>
        <v>12.955.134/0001-45</v>
      </c>
      <c r="H244" s="318" t="str">
        <f>CAZUL!E241</f>
        <v>INSTITUTO DIVA ALVES DO BRASIL</v>
      </c>
      <c r="I244" s="319" t="str">
        <f>VLOOKUP(Z244,DESPESAS!A$1:D$988,2,FALSE)</f>
        <v>01.05</v>
      </c>
      <c r="J244" s="319" t="str">
        <f>VLOOKUP(Z244,DESPESAS!A$1:D$2034,3,FALSE)</f>
        <v>ENCARGOS</v>
      </c>
      <c r="K244" s="320">
        <f>CAZUL!F241</f>
        <v>0</v>
      </c>
      <c r="L244" s="321">
        <f>CAZUL!G241</f>
        <v>153866.22</v>
      </c>
      <c r="M244" s="320">
        <f>CAZUL!H241</f>
        <v>0</v>
      </c>
      <c r="N244" s="322" t="s">
        <v>1307</v>
      </c>
      <c r="O244" s="323"/>
      <c r="Z244" s="324" t="str">
        <f>CAZUL!C241</f>
        <v>INSS sobre Salários - GPS</v>
      </c>
    </row>
    <row r="245" spans="2:26" ht="13.95" customHeight="1">
      <c r="B245" s="325">
        <v>122002</v>
      </c>
      <c r="C245" s="313" t="s">
        <v>1306</v>
      </c>
      <c r="D245" s="314" t="str">
        <f>CAZUL!D242</f>
        <v>Imposto IRRF Folha Comp: 11/2022</v>
      </c>
      <c r="E245" s="315" t="str">
        <f>CAZUL!N242</f>
        <v>20/12/2021</v>
      </c>
      <c r="F245" s="316" t="str">
        <f>INICIO!D$5</f>
        <v>HOSPITAL SÃO LUCAS</v>
      </c>
      <c r="G245" s="317" t="e">
        <f>VLOOKUP(H245,FORNECEDOR!$A$1:$B$897,2,FALSE)</f>
        <v>#N/A</v>
      </c>
      <c r="H245" s="318" t="str">
        <f>CAZUL!E242</f>
        <v>SECRETÁRIA DA RECEITA FEDERAL DO BRASIL</v>
      </c>
      <c r="I245" s="319" t="str">
        <f>VLOOKUP(Z245,DESPESAS!A$1:D$988,2,FALSE)</f>
        <v>01.05</v>
      </c>
      <c r="J245" s="319" t="str">
        <f>VLOOKUP(Z245,DESPESAS!A$1:D$2034,3,FALSE)</f>
        <v>ENCARGOS</v>
      </c>
      <c r="K245" s="320">
        <f>CAZUL!F242</f>
        <v>0</v>
      </c>
      <c r="L245" s="321">
        <f>CAZUL!G242</f>
        <v>7940.89</v>
      </c>
      <c r="M245" s="320">
        <f>CAZUL!H242</f>
        <v>0</v>
      </c>
      <c r="N245" s="322" t="s">
        <v>1307</v>
      </c>
      <c r="O245" s="323"/>
      <c r="Z245" s="324" t="str">
        <f>CAZUL!C242</f>
        <v>IRRF s/ Salários - DARF 0561</v>
      </c>
    </row>
    <row r="246" spans="2:26" ht="13.95" customHeight="1">
      <c r="B246" s="325">
        <v>551523000238615</v>
      </c>
      <c r="C246" s="313" t="s">
        <v>1306</v>
      </c>
      <c r="D246" s="314" t="str">
        <f>CAZUL!D243</f>
        <v>Rateio Comp 11.2021</v>
      </c>
      <c r="E246" s="315" t="str">
        <f>CAZUL!N243</f>
        <v>20/12/2021</v>
      </c>
      <c r="F246" s="316" t="str">
        <f>INICIO!D$5</f>
        <v>HOSPITAL SÃO LUCAS</v>
      </c>
      <c r="G246" s="317" t="str">
        <f>VLOOKUP(H246,FORNECEDOR!$A$1:$B$897,2,FALSE)</f>
        <v>12.955.134/0001-45</v>
      </c>
      <c r="H246" s="318" t="str">
        <f>CAZUL!E243</f>
        <v>INSTITUTO DIVA ALVES DO BRASIL</v>
      </c>
      <c r="I246" s="319" t="str">
        <f>VLOOKUP(Z246,DESPESAS!A$1:D$988,2,FALSE)</f>
        <v>04.09</v>
      </c>
      <c r="J246" s="319" t="str">
        <f>VLOOKUP(Z246,DESPESAS!A$1:D$2034,3,FALSE)</f>
        <v>RATEIO DAS DESPESAS DA SEDE DA CONTRATADA</v>
      </c>
      <c r="K246" s="320">
        <f>CAZUL!F243</f>
        <v>0</v>
      </c>
      <c r="L246" s="321">
        <f>CAZUL!G243</f>
        <v>7643.59</v>
      </c>
      <c r="M246" s="320">
        <f>CAZUL!H243</f>
        <v>0</v>
      </c>
      <c r="N246" s="322" t="s">
        <v>1307</v>
      </c>
      <c r="O246" s="323"/>
      <c r="Z246" s="324" t="str">
        <f>CAZUL!C243</f>
        <v>RATEIO</v>
      </c>
    </row>
    <row r="247" spans="2:26" ht="13.95" customHeight="1">
      <c r="B247" s="325">
        <v>551523000238615</v>
      </c>
      <c r="C247" s="313" t="s">
        <v>1306</v>
      </c>
      <c r="D247" s="314" t="str">
        <f>CAZUL!D244</f>
        <v>Rateio Comp 11.2021</v>
      </c>
      <c r="E247" s="315" t="str">
        <f>CAZUL!N244</f>
        <v>20/12/2021</v>
      </c>
      <c r="F247" s="316" t="str">
        <f>INICIO!D$5</f>
        <v>HOSPITAL SÃO LUCAS</v>
      </c>
      <c r="G247" s="317" t="str">
        <f>VLOOKUP(H247,FORNECEDOR!$A$1:$B$897,2,FALSE)</f>
        <v>12.955.134/0001-45</v>
      </c>
      <c r="H247" s="318" t="str">
        <f>CAZUL!E244</f>
        <v>INSTITUTO DIVA ALVES DO BRASIL</v>
      </c>
      <c r="I247" s="319" t="str">
        <f>VLOOKUP(Z247,DESPESAS!A$1:D$988,2,FALSE)</f>
        <v>04.09</v>
      </c>
      <c r="J247" s="319" t="str">
        <f>VLOOKUP(Z247,DESPESAS!A$1:D$2034,3,FALSE)</f>
        <v>RATEIO DAS DESPESAS DA SEDE DA CONTRATADA</v>
      </c>
      <c r="K247" s="320">
        <f>CAZUL!F244</f>
        <v>0</v>
      </c>
      <c r="L247" s="321">
        <f>CAZUL!G244</f>
        <v>60</v>
      </c>
      <c r="M247" s="320">
        <f>CAZUL!H244</f>
        <v>0</v>
      </c>
      <c r="N247" s="322" t="s">
        <v>1307</v>
      </c>
      <c r="O247" s="323"/>
      <c r="Z247" s="324" t="str">
        <f>CAZUL!C244</f>
        <v>RATEIO</v>
      </c>
    </row>
    <row r="248" spans="2:26" ht="13.95" customHeight="1">
      <c r="B248" s="325">
        <v>122003</v>
      </c>
      <c r="C248" s="313" t="s">
        <v>1306</v>
      </c>
      <c r="D248" s="314" t="str">
        <f>CAZUL!D245</f>
        <v>IRRF retido sobre Compra NFS 8318 - CENTRALLAB</v>
      </c>
      <c r="E248" s="315" t="str">
        <f>CAZUL!N245</f>
        <v>20/12/2021</v>
      </c>
      <c r="F248" s="316" t="str">
        <f>INICIO!D$5</f>
        <v>HOSPITAL SÃO LUCAS</v>
      </c>
      <c r="G248" s="317" t="e">
        <f>VLOOKUP(H248,FORNECEDOR!$A$1:$B$897,2,FALSE)</f>
        <v>#N/A</v>
      </c>
      <c r="H248" s="318" t="str">
        <f>CAZUL!E245</f>
        <v xml:space="preserve"> SECRETARIA DA RECEITA FEDERAL </v>
      </c>
      <c r="I248" s="319" t="str">
        <f>VLOOKUP(Z248,DESPESAS!A$1:D$988,2,FALSE)</f>
        <v>03.30</v>
      </c>
      <c r="J248" s="319" t="str">
        <f>VLOOKUP(Z248,DESPESAS!A$1:D$2034,3,FALSE)</f>
        <v>IR SOBRE PRESTAÇÃO DE SERVIÇOS</v>
      </c>
      <c r="K248" s="320">
        <f>CAZUL!F245</f>
        <v>0</v>
      </c>
      <c r="L248" s="321">
        <f>CAZUL!G245</f>
        <v>772.48</v>
      </c>
      <c r="M248" s="320">
        <f>CAZUL!H245</f>
        <v>0</v>
      </c>
      <c r="N248" s="322" t="s">
        <v>1307</v>
      </c>
      <c r="O248" s="323"/>
      <c r="Z248" s="324" t="str">
        <f>CAZUL!C245</f>
        <v>Retenção - Darf 1708 - IRRF</v>
      </c>
    </row>
    <row r="249" spans="2:26" ht="13.95" customHeight="1">
      <c r="B249" s="325">
        <v>122004</v>
      </c>
      <c r="C249" s="313" t="s">
        <v>1306</v>
      </c>
      <c r="D249" s="314" t="str">
        <f>CAZUL!D246</f>
        <v>PIS/COFINS/CSLL retido sobre Compra NFS 8318 - CENTRALLAB</v>
      </c>
      <c r="E249" s="315" t="str">
        <f>CAZUL!N246</f>
        <v>20/12/2021</v>
      </c>
      <c r="F249" s="316" t="str">
        <f>INICIO!D$5</f>
        <v>HOSPITAL SÃO LUCAS</v>
      </c>
      <c r="G249" s="317" t="e">
        <f>VLOOKUP(H249,FORNECEDOR!$A$1:$B$897,2,FALSE)</f>
        <v>#N/A</v>
      </c>
      <c r="H249" s="318" t="str">
        <f>CAZUL!E246</f>
        <v xml:space="preserve"> SECRETARIA DA RECEITA FEDERAL </v>
      </c>
      <c r="I249" s="319" t="str">
        <f>VLOOKUP(Z249,DESPESAS!A$1:D$988,2,FALSE)</f>
        <v>03.28</v>
      </c>
      <c r="J249" s="319" t="str">
        <f>VLOOKUP(Z249,DESPESAS!A$1:D$2034,3,FALSE)</f>
        <v>PIS/COFINS/CSLL</v>
      </c>
      <c r="K249" s="320">
        <f>CAZUL!F246</f>
        <v>0</v>
      </c>
      <c r="L249" s="321">
        <f>CAZUL!G246</f>
        <v>2394.69</v>
      </c>
      <c r="M249" s="320">
        <f>CAZUL!H246</f>
        <v>0</v>
      </c>
      <c r="N249" s="322" t="s">
        <v>1307</v>
      </c>
      <c r="O249" s="323"/>
      <c r="Z249" s="324" t="str">
        <f>CAZUL!C246</f>
        <v>Retenção - Darf 5952 - PIS/COFINS/CSLL</v>
      </c>
    </row>
    <row r="250" spans="2:26" ht="13.95" customHeight="1">
      <c r="B250" s="325">
        <v>122003</v>
      </c>
      <c r="C250" s="313" t="s">
        <v>1306</v>
      </c>
      <c r="D250" s="314" t="str">
        <f>CAZUL!D247</f>
        <v>IRRF retido sobre Compra NFS 181 - BIOMEDICI</v>
      </c>
      <c r="E250" s="315" t="str">
        <f>CAZUL!N247</f>
        <v>20/12/2021</v>
      </c>
      <c r="F250" s="316" t="str">
        <f>INICIO!D$5</f>
        <v>HOSPITAL SÃO LUCAS</v>
      </c>
      <c r="G250" s="317" t="e">
        <f>VLOOKUP(H250,FORNECEDOR!$A$1:$B$897,2,FALSE)</f>
        <v>#N/A</v>
      </c>
      <c r="H250" s="318" t="str">
        <f>CAZUL!E247</f>
        <v xml:space="preserve"> SECRETARIA DA RECEITA FEDERAL </v>
      </c>
      <c r="I250" s="319" t="str">
        <f>VLOOKUP(Z250,DESPESAS!A$1:D$988,2,FALSE)</f>
        <v>03.30</v>
      </c>
      <c r="J250" s="319" t="str">
        <f>VLOOKUP(Z250,DESPESAS!A$1:D$2034,3,FALSE)</f>
        <v>IR SOBRE PRESTAÇÃO DE SERVIÇOS</v>
      </c>
      <c r="K250" s="320">
        <f>CAZUL!F247</f>
        <v>0</v>
      </c>
      <c r="L250" s="321">
        <f>CAZUL!G247</f>
        <v>119.75</v>
      </c>
      <c r="M250" s="320">
        <f>CAZUL!H247</f>
        <v>0</v>
      </c>
      <c r="N250" s="322" t="s">
        <v>1307</v>
      </c>
      <c r="O250" s="323"/>
      <c r="Z250" s="324" t="str">
        <f>CAZUL!C247</f>
        <v>Retenção - Darf 1708 - IRRF</v>
      </c>
    </row>
    <row r="251" spans="2:26" ht="13.95" customHeight="1">
      <c r="B251" s="325">
        <v>122004</v>
      </c>
      <c r="C251" s="313" t="s">
        <v>1306</v>
      </c>
      <c r="D251" s="314" t="str">
        <f>CAZUL!D248</f>
        <v>PIS/COFINS/CSLL retido sobre Compra NFS 181 - BIOMEDICI</v>
      </c>
      <c r="E251" s="315" t="str">
        <f>CAZUL!N248</f>
        <v>20/12/2021</v>
      </c>
      <c r="F251" s="316" t="str">
        <f>INICIO!D$5</f>
        <v>HOSPITAL SÃO LUCAS</v>
      </c>
      <c r="G251" s="317" t="e">
        <f>VLOOKUP(H251,FORNECEDOR!$A$1:$B$897,2,FALSE)</f>
        <v>#N/A</v>
      </c>
      <c r="H251" s="318" t="str">
        <f>CAZUL!E248</f>
        <v xml:space="preserve"> SECRETARIA DA RECEITA FEDERAL </v>
      </c>
      <c r="I251" s="319" t="str">
        <f>VLOOKUP(Z251,DESPESAS!A$1:D$988,2,FALSE)</f>
        <v>03.28</v>
      </c>
      <c r="J251" s="319" t="str">
        <f>VLOOKUP(Z251,DESPESAS!A$1:D$2034,3,FALSE)</f>
        <v>PIS/COFINS/CSLL</v>
      </c>
      <c r="K251" s="320">
        <f>CAZUL!F248</f>
        <v>0</v>
      </c>
      <c r="L251" s="321">
        <f>CAZUL!G248</f>
        <v>371.24</v>
      </c>
      <c r="M251" s="320">
        <f>CAZUL!H248</f>
        <v>0</v>
      </c>
      <c r="N251" s="322" t="s">
        <v>1307</v>
      </c>
      <c r="O251" s="323"/>
      <c r="Z251" s="324" t="str">
        <f>CAZUL!C248</f>
        <v>Retenção - Darf 5952 - PIS/COFINS/CSLL</v>
      </c>
    </row>
    <row r="252" spans="2:26" ht="13.95" customHeight="1">
      <c r="B252" s="325">
        <v>122003</v>
      </c>
      <c r="C252" s="313" t="s">
        <v>1306</v>
      </c>
      <c r="D252" s="314" t="str">
        <f>CAZUL!D249</f>
        <v>IRRF retido sobre Compra NFS 343 - CARIRI</v>
      </c>
      <c r="E252" s="315" t="str">
        <f>CAZUL!N249</f>
        <v>20/12/2021</v>
      </c>
      <c r="F252" s="316" t="str">
        <f>INICIO!D$5</f>
        <v>HOSPITAL SÃO LUCAS</v>
      </c>
      <c r="G252" s="317" t="e">
        <f>VLOOKUP(H252,FORNECEDOR!$A$1:$B$897,2,FALSE)</f>
        <v>#N/A</v>
      </c>
      <c r="H252" s="318" t="str">
        <f>CAZUL!E249</f>
        <v>SECRETARIA DA RECEITA FEDERAL DO BRASIL</v>
      </c>
      <c r="I252" s="319" t="str">
        <f>VLOOKUP(Z252,DESPESAS!A$1:D$988,2,FALSE)</f>
        <v>03.30</v>
      </c>
      <c r="J252" s="319" t="str">
        <f>VLOOKUP(Z252,DESPESAS!A$1:D$2034,3,FALSE)</f>
        <v>IR SOBRE PRESTAÇÃO DE SERVIÇOS</v>
      </c>
      <c r="K252" s="320">
        <f>CAZUL!F249</f>
        <v>0</v>
      </c>
      <c r="L252" s="321">
        <f>CAZUL!G249</f>
        <v>649.57000000000005</v>
      </c>
      <c r="M252" s="320">
        <f>CAZUL!H249</f>
        <v>0</v>
      </c>
      <c r="N252" s="322" t="s">
        <v>1307</v>
      </c>
      <c r="O252" s="323"/>
      <c r="Z252" s="324" t="str">
        <f>CAZUL!C249</f>
        <v>Retenção - Darf 1708 - IRRF</v>
      </c>
    </row>
    <row r="253" spans="2:26" ht="13.95" customHeight="1">
      <c r="B253" s="325">
        <v>122004</v>
      </c>
      <c r="C253" s="313" t="s">
        <v>1306</v>
      </c>
      <c r="D253" s="314" t="str">
        <f>CAZUL!D250</f>
        <v>PIS/COFINS/CSLL retido sobre Compra NFS 343 - CARIRI</v>
      </c>
      <c r="E253" s="315" t="str">
        <f>CAZUL!N250</f>
        <v>20/12/2021</v>
      </c>
      <c r="F253" s="316" t="str">
        <f>INICIO!D$5</f>
        <v>HOSPITAL SÃO LUCAS</v>
      </c>
      <c r="G253" s="317" t="e">
        <f>VLOOKUP(H253,FORNECEDOR!$A$1:$B$897,2,FALSE)</f>
        <v>#N/A</v>
      </c>
      <c r="H253" s="318" t="str">
        <f>CAZUL!E250</f>
        <v>SECRETARIA DA RECEITA FEDERAL DO BRASIL</v>
      </c>
      <c r="I253" s="319" t="str">
        <f>VLOOKUP(Z253,DESPESAS!A$1:D$988,2,FALSE)</f>
        <v>03.28</v>
      </c>
      <c r="J253" s="319" t="str">
        <f>VLOOKUP(Z253,DESPESAS!A$1:D$2034,3,FALSE)</f>
        <v>PIS/COFINS/CSLL</v>
      </c>
      <c r="K253" s="320">
        <f>CAZUL!F250</f>
        <v>0</v>
      </c>
      <c r="L253" s="321">
        <f>CAZUL!G250</f>
        <v>2013.67</v>
      </c>
      <c r="M253" s="320">
        <f>CAZUL!H250</f>
        <v>0</v>
      </c>
      <c r="N253" s="322" t="s">
        <v>1307</v>
      </c>
      <c r="O253" s="323"/>
      <c r="Z253" s="324" t="str">
        <f>CAZUL!C250</f>
        <v>Retenção - Darf 5952 - PIS/COFINS/CSLL</v>
      </c>
    </row>
    <row r="254" spans="2:26" ht="13.95" customHeight="1">
      <c r="B254" s="325">
        <v>122003</v>
      </c>
      <c r="C254" s="313" t="s">
        <v>1306</v>
      </c>
      <c r="D254" s="314" t="str">
        <f>CAZUL!D251</f>
        <v>IRRF retido sobre Compra NFS 256 - NB SERVIÇO MÉDICO</v>
      </c>
      <c r="E254" s="315" t="str">
        <f>CAZUL!N251</f>
        <v>20/12/2021</v>
      </c>
      <c r="F254" s="316" t="str">
        <f>INICIO!D$5</f>
        <v>HOSPITAL SÃO LUCAS</v>
      </c>
      <c r="G254" s="317" t="e">
        <f>VLOOKUP(H254,FORNECEDOR!$A$1:$B$897,2,FALSE)</f>
        <v>#N/A</v>
      </c>
      <c r="H254" s="318" t="str">
        <f>CAZUL!E251</f>
        <v>SECRETARIA DA RECEITA FEDERAL DO BRASIL</v>
      </c>
      <c r="I254" s="319" t="str">
        <f>VLOOKUP(Z254,DESPESAS!A$1:D$988,2,FALSE)</f>
        <v>03.30</v>
      </c>
      <c r="J254" s="319" t="str">
        <f>VLOOKUP(Z254,DESPESAS!A$1:D$2034,3,FALSE)</f>
        <v>IR SOBRE PRESTAÇÃO DE SERVIÇOS</v>
      </c>
      <c r="K254" s="320">
        <f>CAZUL!F251</f>
        <v>0</v>
      </c>
      <c r="L254" s="321">
        <f>CAZUL!G251</f>
        <v>154.94999999999999</v>
      </c>
      <c r="M254" s="320">
        <f>CAZUL!H251</f>
        <v>0</v>
      </c>
      <c r="N254" s="322" t="s">
        <v>1307</v>
      </c>
      <c r="O254" s="323"/>
      <c r="Z254" s="324" t="str">
        <f>CAZUL!C251</f>
        <v>Retenção - Darf 1708 - IRRF</v>
      </c>
    </row>
    <row r="255" spans="2:26" ht="13.95" customHeight="1">
      <c r="B255" s="325">
        <v>122004</v>
      </c>
      <c r="C255" s="313" t="s">
        <v>1306</v>
      </c>
      <c r="D255" s="314" t="str">
        <f>CAZUL!D252</f>
        <v>PIS/COFINS/CSLL retido sobre Compra NFS 256 - NB SERVIÇO MÉDICO</v>
      </c>
      <c r="E255" s="315" t="str">
        <f>CAZUL!N252</f>
        <v>20/12/2021</v>
      </c>
      <c r="F255" s="316" t="str">
        <f>INICIO!D$5</f>
        <v>HOSPITAL SÃO LUCAS</v>
      </c>
      <c r="G255" s="317" t="e">
        <f>VLOOKUP(H255,FORNECEDOR!$A$1:$B$897,2,FALSE)</f>
        <v>#N/A</v>
      </c>
      <c r="H255" s="318" t="str">
        <f>CAZUL!E252</f>
        <v>SECRETARIA DA RECEITA FEDERAL DO BRASIL</v>
      </c>
      <c r="I255" s="319" t="str">
        <f>VLOOKUP(Z255,DESPESAS!A$1:D$988,2,FALSE)</f>
        <v>03.28</v>
      </c>
      <c r="J255" s="319" t="str">
        <f>VLOOKUP(Z255,DESPESAS!A$1:D$2034,3,FALSE)</f>
        <v>PIS/COFINS/CSLL</v>
      </c>
      <c r="K255" s="320">
        <f>CAZUL!F252</f>
        <v>0</v>
      </c>
      <c r="L255" s="321">
        <f>CAZUL!G252</f>
        <v>480.36</v>
      </c>
      <c r="M255" s="320">
        <f>CAZUL!H252</f>
        <v>0</v>
      </c>
      <c r="N255" s="322" t="s">
        <v>1307</v>
      </c>
      <c r="O255" s="323"/>
      <c r="Z255" s="324" t="str">
        <f>CAZUL!C252</f>
        <v>Retenção - Darf 5952 - PIS/COFINS/CSLL</v>
      </c>
    </row>
    <row r="256" spans="2:26" ht="13.95" customHeight="1">
      <c r="B256" s="325">
        <v>122003</v>
      </c>
      <c r="C256" s="313" t="s">
        <v>1306</v>
      </c>
      <c r="D256" s="314" t="str">
        <f>CAZUL!D253</f>
        <v>IRRF retido sobre Compra NFS 207 - SILVER</v>
      </c>
      <c r="E256" s="315" t="str">
        <f>CAZUL!N253</f>
        <v>20/12/2021</v>
      </c>
      <c r="F256" s="316" t="str">
        <f>INICIO!D$5</f>
        <v>HOSPITAL SÃO LUCAS</v>
      </c>
      <c r="G256" s="317" t="e">
        <f>VLOOKUP(H256,FORNECEDOR!$A$1:$B$897,2,FALSE)</f>
        <v>#N/A</v>
      </c>
      <c r="H256" s="318" t="str">
        <f>CAZUL!E253</f>
        <v>SECRETARIA DA RECEITA FEDERAL DO BRASIL</v>
      </c>
      <c r="I256" s="319" t="str">
        <f>VLOOKUP(Z256,DESPESAS!A$1:D$988,2,FALSE)</f>
        <v>03.30</v>
      </c>
      <c r="J256" s="319" t="str">
        <f>VLOOKUP(Z256,DESPESAS!A$1:D$2034,3,FALSE)</f>
        <v>IR SOBRE PRESTAÇÃO DE SERVIÇOS</v>
      </c>
      <c r="K256" s="320">
        <f>CAZUL!F253</f>
        <v>0</v>
      </c>
      <c r="L256" s="321">
        <f>CAZUL!G253</f>
        <v>130.63999999999999</v>
      </c>
      <c r="M256" s="320">
        <f>CAZUL!H253</f>
        <v>0</v>
      </c>
      <c r="N256" s="322" t="s">
        <v>1307</v>
      </c>
      <c r="O256" s="323"/>
      <c r="Z256" s="324" t="str">
        <f>CAZUL!C253</f>
        <v>Retenção - Darf 1708 - IRRF</v>
      </c>
    </row>
    <row r="257" spans="2:26" ht="13.95" customHeight="1">
      <c r="B257" s="325">
        <v>122004</v>
      </c>
      <c r="C257" s="313" t="s">
        <v>1306</v>
      </c>
      <c r="D257" s="314" t="str">
        <f>CAZUL!D254</f>
        <v>PIS/COFINS/CSLL retido sobre Compra NFS 207 - SILVER</v>
      </c>
      <c r="E257" s="315" t="str">
        <f>CAZUL!N254</f>
        <v>20/12/2021</v>
      </c>
      <c r="F257" s="316" t="str">
        <f>INICIO!D$5</f>
        <v>HOSPITAL SÃO LUCAS</v>
      </c>
      <c r="G257" s="317" t="e">
        <f>VLOOKUP(H257,FORNECEDOR!$A$1:$B$897,2,FALSE)</f>
        <v>#N/A</v>
      </c>
      <c r="H257" s="318" t="str">
        <f>CAZUL!E254</f>
        <v>SECRETARIA DA RECEITA FEDERAL DO BRASIL</v>
      </c>
      <c r="I257" s="319" t="str">
        <f>VLOOKUP(Z257,DESPESAS!A$1:D$988,2,FALSE)</f>
        <v>03.28</v>
      </c>
      <c r="J257" s="319" t="str">
        <f>VLOOKUP(Z257,DESPESAS!A$1:D$2034,3,FALSE)</f>
        <v>PIS/COFINS/CSLL</v>
      </c>
      <c r="K257" s="320">
        <f>CAZUL!F254</f>
        <v>0</v>
      </c>
      <c r="L257" s="321">
        <f>CAZUL!G254</f>
        <v>404.98</v>
      </c>
      <c r="M257" s="320">
        <f>CAZUL!H254</f>
        <v>0</v>
      </c>
      <c r="N257" s="322" t="s">
        <v>1307</v>
      </c>
      <c r="O257" s="323"/>
      <c r="Z257" s="324" t="str">
        <f>CAZUL!C254</f>
        <v>Retenção - Darf 5952 - PIS/COFINS/CSLL</v>
      </c>
    </row>
    <row r="258" spans="2:26" ht="13.95" customHeight="1">
      <c r="B258" s="325">
        <v>122003</v>
      </c>
      <c r="C258" s="313" t="s">
        <v>1306</v>
      </c>
      <c r="D258" s="314" t="str">
        <f>CAZUL!D255</f>
        <v>IRRF retido sobre Compra NFS 57 - CENTRAL MED</v>
      </c>
      <c r="E258" s="315" t="str">
        <f>CAZUL!N255</f>
        <v>20/12/2021</v>
      </c>
      <c r="F258" s="316" t="str">
        <f>INICIO!D$5</f>
        <v>HOSPITAL SÃO LUCAS</v>
      </c>
      <c r="G258" s="317" t="e">
        <f>VLOOKUP(H258,FORNECEDOR!$A$1:$B$897,2,FALSE)</f>
        <v>#N/A</v>
      </c>
      <c r="H258" s="318" t="str">
        <f>CAZUL!E255</f>
        <v>SECRETARIA DA RECEITA FEDERAL DO BRASIL</v>
      </c>
      <c r="I258" s="319" t="str">
        <f>VLOOKUP(Z258,DESPESAS!A$1:D$988,2,FALSE)</f>
        <v>03.30</v>
      </c>
      <c r="J258" s="319" t="str">
        <f>VLOOKUP(Z258,DESPESAS!A$1:D$2034,3,FALSE)</f>
        <v>IR SOBRE PRESTAÇÃO DE SERVIÇOS</v>
      </c>
      <c r="K258" s="320">
        <f>CAZUL!F255</f>
        <v>0</v>
      </c>
      <c r="L258" s="321">
        <f>CAZUL!G255</f>
        <v>214.1</v>
      </c>
      <c r="M258" s="320">
        <f>CAZUL!H255</f>
        <v>0</v>
      </c>
      <c r="N258" s="322" t="s">
        <v>1307</v>
      </c>
      <c r="O258" s="323"/>
      <c r="Z258" s="324" t="str">
        <f>CAZUL!C255</f>
        <v>Retenção - Darf 1708 - IRRF</v>
      </c>
    </row>
    <row r="259" spans="2:26" ht="13.95" customHeight="1">
      <c r="B259" s="325">
        <v>122004</v>
      </c>
      <c r="C259" s="313" t="s">
        <v>1306</v>
      </c>
      <c r="D259" s="314" t="str">
        <f>CAZUL!D256</f>
        <v>PIS/COFINS/CSLL retido sobre Compra NFS 57 - CENTRAL MED</v>
      </c>
      <c r="E259" s="315" t="str">
        <f>CAZUL!N256</f>
        <v>20/12/2021</v>
      </c>
      <c r="F259" s="316" t="str">
        <f>INICIO!D$5</f>
        <v>HOSPITAL SÃO LUCAS</v>
      </c>
      <c r="G259" s="317" t="e">
        <f>VLOOKUP(H259,FORNECEDOR!$A$1:$B$897,2,FALSE)</f>
        <v>#N/A</v>
      </c>
      <c r="H259" s="318" t="str">
        <f>CAZUL!E256</f>
        <v>SECRETARIA DA RECEITA FEDERAL DO BRASIL</v>
      </c>
      <c r="I259" s="319" t="str">
        <f>VLOOKUP(Z259,DESPESAS!A$1:D$988,2,FALSE)</f>
        <v>03.28</v>
      </c>
      <c r="J259" s="319" t="str">
        <f>VLOOKUP(Z259,DESPESAS!A$1:D$2034,3,FALSE)</f>
        <v>PIS/COFINS/CSLL</v>
      </c>
      <c r="K259" s="320">
        <f>CAZUL!F256</f>
        <v>0</v>
      </c>
      <c r="L259" s="321">
        <f>CAZUL!G256</f>
        <v>663.73</v>
      </c>
      <c r="M259" s="320">
        <f>CAZUL!H256</f>
        <v>0</v>
      </c>
      <c r="N259" s="322" t="s">
        <v>1307</v>
      </c>
      <c r="O259" s="323"/>
      <c r="Z259" s="324" t="str">
        <f>CAZUL!C256</f>
        <v>Retenção - Darf 5952 - PIS/COFINS/CSLL</v>
      </c>
    </row>
    <row r="260" spans="2:26" ht="13.95" customHeight="1">
      <c r="B260" s="325">
        <v>122003</v>
      </c>
      <c r="C260" s="313" t="s">
        <v>1306</v>
      </c>
      <c r="D260" s="314" t="str">
        <f>CAZUL!D257</f>
        <v>IRRF retido sobre Compra NFS 301 - INTRA MED</v>
      </c>
      <c r="E260" s="315" t="str">
        <f>CAZUL!N257</f>
        <v>20/12/2021</v>
      </c>
      <c r="F260" s="316" t="str">
        <f>INICIO!D$5</f>
        <v>HOSPITAL SÃO LUCAS</v>
      </c>
      <c r="G260" s="317" t="e">
        <f>VLOOKUP(H260,FORNECEDOR!$A$1:$B$897,2,FALSE)</f>
        <v>#N/A</v>
      </c>
      <c r="H260" s="318" t="str">
        <f>CAZUL!E257</f>
        <v>SECRETARIA DA RECEITA FEDERAL DO BRASIL</v>
      </c>
      <c r="I260" s="319" t="str">
        <f>VLOOKUP(Z260,DESPESAS!A$1:D$988,2,FALSE)</f>
        <v>03.30</v>
      </c>
      <c r="J260" s="319" t="str">
        <f>VLOOKUP(Z260,DESPESAS!A$1:D$2034,3,FALSE)</f>
        <v>IR SOBRE PRESTAÇÃO DE SERVIÇOS</v>
      </c>
      <c r="K260" s="320">
        <f>CAZUL!F257</f>
        <v>0</v>
      </c>
      <c r="L260" s="321">
        <f>CAZUL!G257</f>
        <v>108.87</v>
      </c>
      <c r="M260" s="320">
        <f>CAZUL!H257</f>
        <v>0</v>
      </c>
      <c r="N260" s="322" t="s">
        <v>1307</v>
      </c>
      <c r="O260" s="323"/>
      <c r="Z260" s="324" t="str">
        <f>CAZUL!C257</f>
        <v>Retenção - Darf 1708 - IRRF</v>
      </c>
    </row>
    <row r="261" spans="2:26" ht="13.95" customHeight="1">
      <c r="B261" s="325">
        <v>122004</v>
      </c>
      <c r="C261" s="313" t="s">
        <v>1306</v>
      </c>
      <c r="D261" s="314" t="str">
        <f>CAZUL!D258</f>
        <v>PIS/COFINS/CSLL retido sobre Compra NFS 301 -INTRA MED</v>
      </c>
      <c r="E261" s="315" t="str">
        <f>CAZUL!N258</f>
        <v>20/12/2021</v>
      </c>
      <c r="F261" s="316" t="str">
        <f>INICIO!D$5</f>
        <v>HOSPITAL SÃO LUCAS</v>
      </c>
      <c r="G261" s="317" t="e">
        <f>VLOOKUP(H261,FORNECEDOR!$A$1:$B$897,2,FALSE)</f>
        <v>#N/A</v>
      </c>
      <c r="H261" s="318" t="str">
        <f>CAZUL!E258</f>
        <v>SECRETARIA DA RECEITA FEDERAL DO BRASIL</v>
      </c>
      <c r="I261" s="319" t="str">
        <f>VLOOKUP(Z261,DESPESAS!A$1:D$988,2,FALSE)</f>
        <v>03.28</v>
      </c>
      <c r="J261" s="319" t="str">
        <f>VLOOKUP(Z261,DESPESAS!A$1:D$2034,3,FALSE)</f>
        <v>PIS/COFINS/CSLL</v>
      </c>
      <c r="K261" s="320">
        <f>CAZUL!F258</f>
        <v>0</v>
      </c>
      <c r="L261" s="321">
        <f>CAZUL!G258</f>
        <v>337.49</v>
      </c>
      <c r="M261" s="320">
        <f>CAZUL!H258</f>
        <v>0</v>
      </c>
      <c r="N261" s="322" t="s">
        <v>1307</v>
      </c>
      <c r="O261" s="323"/>
      <c r="Z261" s="324" t="str">
        <f>CAZUL!C258</f>
        <v>Retenção - Darf 5952 - PIS/COFINS/CSLL</v>
      </c>
    </row>
    <row r="262" spans="2:26" ht="13.95" customHeight="1">
      <c r="B262" s="325">
        <v>122003</v>
      </c>
      <c r="C262" s="313" t="s">
        <v>1306</v>
      </c>
      <c r="D262" s="314" t="str">
        <f>CAZUL!D259</f>
        <v>IRRF retido sobre Compra NFS 441 - CLINICA SAMMAN</v>
      </c>
      <c r="E262" s="315" t="str">
        <f>CAZUL!N259</f>
        <v>20/12/2021</v>
      </c>
      <c r="F262" s="316" t="str">
        <f>INICIO!D$5</f>
        <v>HOSPITAL SÃO LUCAS</v>
      </c>
      <c r="G262" s="317" t="e">
        <f>VLOOKUP(H262,FORNECEDOR!$A$1:$B$897,2,FALSE)</f>
        <v>#N/A</v>
      </c>
      <c r="H262" s="318" t="str">
        <f>CAZUL!E259</f>
        <v>SECRETARIA DA RECEITA FEDERAL DO BRASIL</v>
      </c>
      <c r="I262" s="319" t="str">
        <f>VLOOKUP(Z262,DESPESAS!A$1:D$988,2,FALSE)</f>
        <v>03.30</v>
      </c>
      <c r="J262" s="319" t="str">
        <f>VLOOKUP(Z262,DESPESAS!A$1:D$2034,3,FALSE)</f>
        <v>IR SOBRE PRESTAÇÃO DE SERVIÇOS</v>
      </c>
      <c r="K262" s="320">
        <f>CAZUL!F259</f>
        <v>0</v>
      </c>
      <c r="L262" s="321">
        <f>CAZUL!G259</f>
        <v>446.35</v>
      </c>
      <c r="M262" s="320">
        <f>CAZUL!H259</f>
        <v>0</v>
      </c>
      <c r="N262" s="322" t="s">
        <v>1307</v>
      </c>
      <c r="O262" s="323"/>
      <c r="Z262" s="324" t="str">
        <f>CAZUL!C259</f>
        <v>Retenção - Darf 1708 - IRRF</v>
      </c>
    </row>
    <row r="263" spans="2:26" ht="13.95" customHeight="1">
      <c r="B263" s="325">
        <v>122004</v>
      </c>
      <c r="C263" s="313" t="s">
        <v>1306</v>
      </c>
      <c r="D263" s="314" t="str">
        <f>CAZUL!D260</f>
        <v>PIS/COFINS/CSLL retido sobre Compra NFS 441 - CLINICA SAMMAN</v>
      </c>
      <c r="E263" s="315" t="str">
        <f>CAZUL!N260</f>
        <v>20/12/2021</v>
      </c>
      <c r="F263" s="316" t="str">
        <f>INICIO!D$5</f>
        <v>HOSPITAL SÃO LUCAS</v>
      </c>
      <c r="G263" s="317" t="e">
        <f>VLOOKUP(H263,FORNECEDOR!$A$1:$B$897,2,FALSE)</f>
        <v>#N/A</v>
      </c>
      <c r="H263" s="318" t="str">
        <f>CAZUL!E260</f>
        <v>SECRETARIA DA RECEITA FEDERAL DO BRASIL</v>
      </c>
      <c r="I263" s="319" t="str">
        <f>VLOOKUP(Z263,DESPESAS!A$1:D$988,2,FALSE)</f>
        <v>03.28</v>
      </c>
      <c r="J263" s="319" t="str">
        <f>VLOOKUP(Z263,DESPESAS!A$1:D$2034,3,FALSE)</f>
        <v>PIS/COFINS/CSLL</v>
      </c>
      <c r="K263" s="320">
        <f>CAZUL!F260</f>
        <v>0</v>
      </c>
      <c r="L263" s="321">
        <f>CAZUL!G260</f>
        <v>1383.7</v>
      </c>
      <c r="M263" s="320">
        <f>CAZUL!H260</f>
        <v>0</v>
      </c>
      <c r="N263" s="322" t="s">
        <v>1307</v>
      </c>
      <c r="O263" s="323"/>
      <c r="Z263" s="324" t="str">
        <f>CAZUL!C260</f>
        <v>Retenção - Darf 5952 - PIS/COFINS/CSLL</v>
      </c>
    </row>
    <row r="264" spans="2:26" ht="13.95" customHeight="1">
      <c r="B264" s="325">
        <v>122003</v>
      </c>
      <c r="C264" s="313" t="s">
        <v>1306</v>
      </c>
      <c r="D264" s="314" t="str">
        <f>CAZUL!D261</f>
        <v>IRRF retido sobre Compra NFS 251 - INTER</v>
      </c>
      <c r="E264" s="315" t="str">
        <f>CAZUL!N261</f>
        <v>20/12/2021</v>
      </c>
      <c r="F264" s="316" t="str">
        <f>INICIO!D$5</f>
        <v>HOSPITAL SÃO LUCAS</v>
      </c>
      <c r="G264" s="317" t="e">
        <f>VLOOKUP(H264,FORNECEDOR!$A$1:$B$897,2,FALSE)</f>
        <v>#N/A</v>
      </c>
      <c r="H264" s="318" t="str">
        <f>CAZUL!E261</f>
        <v>SECRETARIA DA RECEITA FEDERAL DO BRASIL</v>
      </c>
      <c r="I264" s="319" t="str">
        <f>VLOOKUP(Z264,DESPESAS!A$1:D$988,2,FALSE)</f>
        <v>03.30</v>
      </c>
      <c r="J264" s="319" t="str">
        <f>VLOOKUP(Z264,DESPESAS!A$1:D$2034,3,FALSE)</f>
        <v>IR SOBRE PRESTAÇÃO DE SERVIÇOS</v>
      </c>
      <c r="K264" s="320">
        <f>CAZUL!F261</f>
        <v>0</v>
      </c>
      <c r="L264" s="321">
        <f>CAZUL!G261</f>
        <v>190.52</v>
      </c>
      <c r="M264" s="320">
        <f>CAZUL!H261</f>
        <v>0</v>
      </c>
      <c r="N264" s="322" t="s">
        <v>1307</v>
      </c>
      <c r="O264" s="323"/>
      <c r="Z264" s="324" t="str">
        <f>CAZUL!C261</f>
        <v>Retenção - Darf 1708 - IRRF</v>
      </c>
    </row>
    <row r="265" spans="2:26" ht="13.95" customHeight="1">
      <c r="B265" s="325">
        <v>122004</v>
      </c>
      <c r="C265" s="313" t="s">
        <v>1306</v>
      </c>
      <c r="D265" s="314" t="str">
        <f>CAZUL!D262</f>
        <v>PIS/COFINS/CSLL retido sobre Compra NFS 251 - INTER</v>
      </c>
      <c r="E265" s="315" t="str">
        <f>CAZUL!N262</f>
        <v>20/12/2021</v>
      </c>
      <c r="F265" s="316" t="str">
        <f>INICIO!D$5</f>
        <v>HOSPITAL SÃO LUCAS</v>
      </c>
      <c r="G265" s="317" t="e">
        <f>VLOOKUP(H265,FORNECEDOR!$A$1:$B$897,2,FALSE)</f>
        <v>#N/A</v>
      </c>
      <c r="H265" s="318" t="str">
        <f>CAZUL!E262</f>
        <v>SECRETARIA DA RECEITA FEDERAL DO BRASIL</v>
      </c>
      <c r="I265" s="319" t="str">
        <f>VLOOKUP(Z265,DESPESAS!A$1:D$988,2,FALSE)</f>
        <v>03.28</v>
      </c>
      <c r="J265" s="319" t="str">
        <f>VLOOKUP(Z265,DESPESAS!A$1:D$2034,3,FALSE)</f>
        <v>PIS/COFINS/CSLL</v>
      </c>
      <c r="K265" s="320">
        <f>CAZUL!F262</f>
        <v>0</v>
      </c>
      <c r="L265" s="321">
        <f>CAZUL!G262</f>
        <v>590.6</v>
      </c>
      <c r="M265" s="320">
        <f>CAZUL!H262</f>
        <v>0</v>
      </c>
      <c r="N265" s="322" t="s">
        <v>1307</v>
      </c>
      <c r="O265" s="323"/>
      <c r="Z265" s="324" t="str">
        <f>CAZUL!C262</f>
        <v>Retenção - Darf 5952 - PIS/COFINS/CSLL</v>
      </c>
    </row>
    <row r="266" spans="2:26" ht="13.95" customHeight="1">
      <c r="B266" s="325">
        <v>122003</v>
      </c>
      <c r="C266" s="313" t="s">
        <v>1306</v>
      </c>
      <c r="D266" s="314" t="str">
        <f>CAZUL!D263</f>
        <v>IRRF retido sobre Compra NFS 204 - SET</v>
      </c>
      <c r="E266" s="315" t="str">
        <f>CAZUL!N263</f>
        <v>20/12/2021</v>
      </c>
      <c r="F266" s="316" t="str">
        <f>INICIO!D$5</f>
        <v>HOSPITAL SÃO LUCAS</v>
      </c>
      <c r="G266" s="317" t="e">
        <f>VLOOKUP(H266,FORNECEDOR!$A$1:$B$897,2,FALSE)</f>
        <v>#N/A</v>
      </c>
      <c r="H266" s="318" t="str">
        <f>CAZUL!E263</f>
        <v>SECRETARIA DA RECEITA FEDERAL DO BRASIL</v>
      </c>
      <c r="I266" s="319" t="str">
        <f>VLOOKUP(Z266,DESPESAS!A$1:D$988,2,FALSE)</f>
        <v>03.30</v>
      </c>
      <c r="J266" s="319" t="str">
        <f>VLOOKUP(Z266,DESPESAS!A$1:D$2034,3,FALSE)</f>
        <v>IR SOBRE PRESTAÇÃO DE SERVIÇOS</v>
      </c>
      <c r="K266" s="320">
        <f>CAZUL!F263</f>
        <v>0</v>
      </c>
      <c r="L266" s="321">
        <f>CAZUL!G263</f>
        <v>43.55</v>
      </c>
      <c r="M266" s="320">
        <f>CAZUL!H263</f>
        <v>0</v>
      </c>
      <c r="N266" s="322" t="s">
        <v>1307</v>
      </c>
      <c r="O266" s="323"/>
      <c r="Z266" s="324" t="str">
        <f>CAZUL!C263</f>
        <v>Retenção - Darf 1708 - IRRF</v>
      </c>
    </row>
    <row r="267" spans="2:26" ht="13.95" customHeight="1">
      <c r="B267" s="325">
        <v>122004</v>
      </c>
      <c r="C267" s="313" t="s">
        <v>1306</v>
      </c>
      <c r="D267" s="314" t="str">
        <f>CAZUL!D264</f>
        <v>PIS/COFINS/CSLL retido sobre Compra NFS 204 - SET</v>
      </c>
      <c r="E267" s="315" t="str">
        <f>CAZUL!N264</f>
        <v>20/12/2021</v>
      </c>
      <c r="F267" s="316" t="str">
        <f>INICIO!D$5</f>
        <v>HOSPITAL SÃO LUCAS</v>
      </c>
      <c r="G267" s="317" t="e">
        <f>VLOOKUP(H267,FORNECEDOR!$A$1:$B$897,2,FALSE)</f>
        <v>#N/A</v>
      </c>
      <c r="H267" s="318" t="str">
        <f>CAZUL!E264</f>
        <v>SECRETARIA DA RECEITA FEDERAL DO BRASIL</v>
      </c>
      <c r="I267" s="319" t="str">
        <f>VLOOKUP(Z267,DESPESAS!A$1:D$988,2,FALSE)</f>
        <v>03.28</v>
      </c>
      <c r="J267" s="319" t="str">
        <f>VLOOKUP(Z267,DESPESAS!A$1:D$2034,3,FALSE)</f>
        <v>PIS/COFINS/CSLL</v>
      </c>
      <c r="K267" s="320">
        <f>CAZUL!F264</f>
        <v>0</v>
      </c>
      <c r="L267" s="321">
        <f>CAZUL!G264</f>
        <v>134.99</v>
      </c>
      <c r="M267" s="320">
        <f>CAZUL!H264</f>
        <v>0</v>
      </c>
      <c r="N267" s="322" t="s">
        <v>1307</v>
      </c>
      <c r="O267" s="323"/>
      <c r="Z267" s="324" t="str">
        <f>CAZUL!C264</f>
        <v>Retenção - Darf 5952 - PIS/COFINS/CSLL</v>
      </c>
    </row>
    <row r="268" spans="2:26" ht="13.95" customHeight="1">
      <c r="B268" s="325">
        <v>122003</v>
      </c>
      <c r="C268" s="313" t="s">
        <v>1306</v>
      </c>
      <c r="D268" s="314" t="str">
        <f>CAZUL!D265</f>
        <v>IRRF retido sobre Compra NFS 91 - CASARÃO</v>
      </c>
      <c r="E268" s="315" t="str">
        <f>CAZUL!N265</f>
        <v>20/12/2021</v>
      </c>
      <c r="F268" s="316" t="str">
        <f>INICIO!D$5</f>
        <v>HOSPITAL SÃO LUCAS</v>
      </c>
      <c r="G268" s="317" t="e">
        <f>VLOOKUP(H268,FORNECEDOR!$A$1:$B$897,2,FALSE)</f>
        <v>#N/A</v>
      </c>
      <c r="H268" s="318" t="str">
        <f>CAZUL!E265</f>
        <v>SECRETARIA DA RECEITA FEDERAL DO BRASIL</v>
      </c>
      <c r="I268" s="319" t="str">
        <f>VLOOKUP(Z268,DESPESAS!A$1:D$988,2,FALSE)</f>
        <v>03.30</v>
      </c>
      <c r="J268" s="319" t="str">
        <f>VLOOKUP(Z268,DESPESAS!A$1:D$2034,3,FALSE)</f>
        <v>IR SOBRE PRESTAÇÃO DE SERVIÇOS</v>
      </c>
      <c r="K268" s="320">
        <f>CAZUL!F265</f>
        <v>0</v>
      </c>
      <c r="L268" s="321">
        <f>CAZUL!G265</f>
        <v>201.4</v>
      </c>
      <c r="M268" s="320">
        <f>CAZUL!H265</f>
        <v>0</v>
      </c>
      <c r="N268" s="322" t="s">
        <v>1307</v>
      </c>
      <c r="O268" s="323"/>
      <c r="Z268" s="324" t="str">
        <f>CAZUL!C265</f>
        <v>Retenção - Darf 1708 - IRRF</v>
      </c>
    </row>
    <row r="269" spans="2:26" ht="13.95" customHeight="1">
      <c r="B269" s="325">
        <v>122004</v>
      </c>
      <c r="C269" s="313" t="s">
        <v>1306</v>
      </c>
      <c r="D269" s="314" t="str">
        <f>CAZUL!D266</f>
        <v>PIS/COFINS/CSLL retido sobre Compra NFS 91 - CASARAO</v>
      </c>
      <c r="E269" s="315" t="str">
        <f>CAZUL!N266</f>
        <v>20/12/2021</v>
      </c>
      <c r="F269" s="316" t="str">
        <f>INICIO!D$5</f>
        <v>HOSPITAL SÃO LUCAS</v>
      </c>
      <c r="G269" s="317" t="e">
        <f>VLOOKUP(H269,FORNECEDOR!$A$1:$B$897,2,FALSE)</f>
        <v>#N/A</v>
      </c>
      <c r="H269" s="318" t="str">
        <f>CAZUL!E266</f>
        <v>SECRETARIA DA RECEITA FEDERAL DO BRASIL</v>
      </c>
      <c r="I269" s="319" t="str">
        <f>VLOOKUP(Z269,DESPESAS!A$1:D$988,2,FALSE)</f>
        <v>03.28</v>
      </c>
      <c r="J269" s="319" t="str">
        <f>VLOOKUP(Z269,DESPESAS!A$1:D$2034,3,FALSE)</f>
        <v>PIS/COFINS/CSLL</v>
      </c>
      <c r="K269" s="320">
        <f>CAZUL!F266</f>
        <v>0</v>
      </c>
      <c r="L269" s="321">
        <f>CAZUL!G266</f>
        <v>624.35</v>
      </c>
      <c r="M269" s="320">
        <f>CAZUL!H266</f>
        <v>0</v>
      </c>
      <c r="N269" s="322" t="s">
        <v>1307</v>
      </c>
      <c r="O269" s="323"/>
      <c r="Z269" s="324" t="str">
        <f>CAZUL!C266</f>
        <v>Retenção - Darf 5952 - PIS/COFINS/CSLL</v>
      </c>
    </row>
    <row r="270" spans="2:26" ht="13.95" customHeight="1">
      <c r="B270" s="325">
        <v>122003</v>
      </c>
      <c r="C270" s="313" t="s">
        <v>1306</v>
      </c>
      <c r="D270" s="314" t="str">
        <f>CAZUL!D267</f>
        <v>IRRF retido sobre Compra NFS 143 - HEALTH</v>
      </c>
      <c r="E270" s="315" t="str">
        <f>CAZUL!N267</f>
        <v>20/12/2021</v>
      </c>
      <c r="F270" s="316" t="str">
        <f>INICIO!D$5</f>
        <v>HOSPITAL SÃO LUCAS</v>
      </c>
      <c r="G270" s="317" t="e">
        <f>VLOOKUP(H270,FORNECEDOR!$A$1:$B$897,2,FALSE)</f>
        <v>#N/A</v>
      </c>
      <c r="H270" s="318" t="str">
        <f>CAZUL!E267</f>
        <v>SECRETARIA DA RECEITA FEDERAL DO BRASIL</v>
      </c>
      <c r="I270" s="319" t="str">
        <f>VLOOKUP(Z270,DESPESAS!A$1:D$988,2,FALSE)</f>
        <v>03.30</v>
      </c>
      <c r="J270" s="319" t="str">
        <f>VLOOKUP(Z270,DESPESAS!A$1:D$2034,3,FALSE)</f>
        <v>IR SOBRE PRESTAÇÃO DE SERVIÇOS</v>
      </c>
      <c r="K270" s="320">
        <f>CAZUL!F267</f>
        <v>0</v>
      </c>
      <c r="L270" s="321">
        <f>CAZUL!G267</f>
        <v>54.43</v>
      </c>
      <c r="M270" s="320">
        <f>CAZUL!H267</f>
        <v>0</v>
      </c>
      <c r="N270" s="322" t="s">
        <v>1307</v>
      </c>
      <c r="O270" s="323"/>
      <c r="Z270" s="324" t="str">
        <f>CAZUL!C267</f>
        <v>Retenção - Darf 1708 - IRRF</v>
      </c>
    </row>
    <row r="271" spans="2:26" ht="13.95" customHeight="1">
      <c r="B271" s="325">
        <v>122004</v>
      </c>
      <c r="C271" s="313" t="s">
        <v>1306</v>
      </c>
      <c r="D271" s="314" t="str">
        <f>CAZUL!D268</f>
        <v>PIS/COFINS/CSLL retido sobre Compra NFS 143 - HEALTH</v>
      </c>
      <c r="E271" s="315" t="str">
        <f>CAZUL!N268</f>
        <v>20/12/2021</v>
      </c>
      <c r="F271" s="316" t="str">
        <f>INICIO!D$5</f>
        <v>HOSPITAL SÃO LUCAS</v>
      </c>
      <c r="G271" s="317" t="e">
        <f>VLOOKUP(H271,FORNECEDOR!$A$1:$B$897,2,FALSE)</f>
        <v>#N/A</v>
      </c>
      <c r="H271" s="318" t="str">
        <f>CAZUL!E268</f>
        <v>SECRETARIA DA RECEITA FEDERAL DO BRASIL</v>
      </c>
      <c r="I271" s="319" t="str">
        <f>VLOOKUP(Z271,DESPESAS!A$1:D$988,2,FALSE)</f>
        <v>03.28</v>
      </c>
      <c r="J271" s="319" t="str">
        <f>VLOOKUP(Z271,DESPESAS!A$1:D$2034,3,FALSE)</f>
        <v>PIS/COFINS/CSLL</v>
      </c>
      <c r="K271" s="320">
        <f>CAZUL!F268</f>
        <v>0</v>
      </c>
      <c r="L271" s="321">
        <f>CAZUL!G268</f>
        <v>168.75</v>
      </c>
      <c r="M271" s="320">
        <f>CAZUL!H268</f>
        <v>0</v>
      </c>
      <c r="N271" s="322" t="s">
        <v>1307</v>
      </c>
      <c r="O271" s="323"/>
      <c r="Z271" s="324" t="str">
        <f>CAZUL!C268</f>
        <v>Retenção - Darf 5952 - PIS/COFINS/CSLL</v>
      </c>
    </row>
    <row r="272" spans="2:26" ht="13.95" customHeight="1">
      <c r="B272" s="325">
        <v>122003</v>
      </c>
      <c r="C272" s="313" t="s">
        <v>1306</v>
      </c>
      <c r="D272" s="314" t="str">
        <f>CAZUL!D269</f>
        <v>IRRF retido sobre Compra NFS 262 - ANGEL</v>
      </c>
      <c r="E272" s="315" t="str">
        <f>CAZUL!N269</f>
        <v>20/12/2021</v>
      </c>
      <c r="F272" s="316" t="str">
        <f>INICIO!D$5</f>
        <v>HOSPITAL SÃO LUCAS</v>
      </c>
      <c r="G272" s="317" t="e">
        <f>VLOOKUP(H272,FORNECEDOR!$A$1:$B$897,2,FALSE)</f>
        <v>#N/A</v>
      </c>
      <c r="H272" s="318" t="str">
        <f>CAZUL!E269</f>
        <v>SECRETARIA DA RECEITA FEDERAL DO BRASIL</v>
      </c>
      <c r="I272" s="319" t="str">
        <f>VLOOKUP(Z272,DESPESAS!A$1:D$988,2,FALSE)</f>
        <v>03.30</v>
      </c>
      <c r="J272" s="319" t="str">
        <f>VLOOKUP(Z272,DESPESAS!A$1:D$2034,3,FALSE)</f>
        <v>IR SOBRE PRESTAÇÃO DE SERVIÇOS</v>
      </c>
      <c r="K272" s="320">
        <f>CAZUL!F269</f>
        <v>0</v>
      </c>
      <c r="L272" s="321">
        <f>CAZUL!G269</f>
        <v>94.35</v>
      </c>
      <c r="M272" s="320">
        <f>CAZUL!H269</f>
        <v>0</v>
      </c>
      <c r="N272" s="322" t="s">
        <v>1307</v>
      </c>
      <c r="O272" s="323"/>
      <c r="Z272" s="324" t="str">
        <f>CAZUL!C269</f>
        <v>Retenção - Darf 1708 - IRRF</v>
      </c>
    </row>
    <row r="273" spans="2:26" ht="13.95" customHeight="1">
      <c r="B273" s="325">
        <v>122004</v>
      </c>
      <c r="C273" s="313" t="s">
        <v>1306</v>
      </c>
      <c r="D273" s="314" t="str">
        <f>CAZUL!D270</f>
        <v>PIS/COFINS/CSLL retido sobre Compra NFS 262 - ANGEL</v>
      </c>
      <c r="E273" s="315" t="str">
        <f>CAZUL!N270</f>
        <v>20/12/2021</v>
      </c>
      <c r="F273" s="316" t="str">
        <f>INICIO!D$5</f>
        <v>HOSPITAL SÃO LUCAS</v>
      </c>
      <c r="G273" s="317" t="e">
        <f>VLOOKUP(H273,FORNECEDOR!$A$1:$B$897,2,FALSE)</f>
        <v>#N/A</v>
      </c>
      <c r="H273" s="318" t="str">
        <f>CAZUL!E270</f>
        <v>SECRETARIA DA RECEITA FEDERAL DO BRASIL</v>
      </c>
      <c r="I273" s="319" t="str">
        <f>VLOOKUP(Z273,DESPESAS!A$1:D$988,2,FALSE)</f>
        <v>03.28</v>
      </c>
      <c r="J273" s="319" t="str">
        <f>VLOOKUP(Z273,DESPESAS!A$1:D$2034,3,FALSE)</f>
        <v>PIS/COFINS/CSLL</v>
      </c>
      <c r="K273" s="320">
        <f>CAZUL!F270</f>
        <v>0</v>
      </c>
      <c r="L273" s="321">
        <f>CAZUL!G270</f>
        <v>292.48</v>
      </c>
      <c r="M273" s="320">
        <f>CAZUL!H270</f>
        <v>313369.35000000359</v>
      </c>
      <c r="N273" s="322" t="s">
        <v>1307</v>
      </c>
      <c r="O273" s="323"/>
      <c r="Z273" s="324" t="str">
        <f>CAZUL!C270</f>
        <v>Retenção - Darf 5952 - PIS/COFINS/CSLL</v>
      </c>
    </row>
    <row r="274" spans="2:26" ht="13.95" customHeight="1">
      <c r="B274" s="325">
        <v>122001</v>
      </c>
      <c r="C274" s="313" t="s">
        <v>1306</v>
      </c>
      <c r="D274" s="314" t="str">
        <f>CAZUL!D271</f>
        <v>ISS retido sobre Compra NFS 262 - ANGEL</v>
      </c>
      <c r="E274" s="315" t="str">
        <f>CAZUL!N271</f>
        <v>20/12/2021</v>
      </c>
      <c r="F274" s="316" t="str">
        <f>INICIO!D$5</f>
        <v>HOSPITAL SÃO LUCAS</v>
      </c>
      <c r="G274" s="317" t="str">
        <f>VLOOKUP(H274,FORNECEDOR!$A$1:$B$897,2,FALSE)</f>
        <v>02.628.917/0001-60</v>
      </c>
      <c r="H274" s="318" t="str">
        <f>CAZUL!E271</f>
        <v>Prefeitura Municipal de Juazeiro do Norte</v>
      </c>
      <c r="I274" s="319" t="str">
        <f>VLOOKUP(Z274,DESPESAS!A$1:D$988,2,FALSE)</f>
        <v>03.27</v>
      </c>
      <c r="J274" s="319" t="str">
        <f>VLOOKUP(Z274,DESPESAS!A$1:D$2034,3,FALSE)</f>
        <v>ISS</v>
      </c>
      <c r="K274" s="320">
        <f>CAZUL!F271</f>
        <v>0</v>
      </c>
      <c r="L274" s="321">
        <f>CAZUL!G271</f>
        <v>314.5</v>
      </c>
      <c r="M274" s="320">
        <f>CAZUL!H271</f>
        <v>313054.85000000359</v>
      </c>
      <c r="N274" s="322" t="s">
        <v>1307</v>
      </c>
      <c r="O274" s="323"/>
      <c r="Z274" s="324" t="str">
        <f>CAZUL!C271</f>
        <v>Retenção - ISS Serviços Tomados</v>
      </c>
    </row>
    <row r="275" spans="2:26" ht="13.95" customHeight="1">
      <c r="B275" s="325">
        <v>122003</v>
      </c>
      <c r="C275" s="313" t="s">
        <v>1306</v>
      </c>
      <c r="D275" s="314" t="str">
        <f>CAZUL!D272</f>
        <v>IRRF retido sobre Compra NFS 115 - GOMES E SANTANA</v>
      </c>
      <c r="E275" s="315" t="str">
        <f>CAZUL!N272</f>
        <v>20/12/2021</v>
      </c>
      <c r="F275" s="316" t="str">
        <f>INICIO!D$5</f>
        <v>HOSPITAL SÃO LUCAS</v>
      </c>
      <c r="G275" s="317" t="e">
        <f>VLOOKUP(H275,FORNECEDOR!$A$1:$B$897,2,FALSE)</f>
        <v>#N/A</v>
      </c>
      <c r="H275" s="318" t="str">
        <f>CAZUL!E272</f>
        <v>SECRETARIA DA RECEITA FEDERAL DO BRASIL</v>
      </c>
      <c r="I275" s="319" t="str">
        <f>VLOOKUP(Z275,DESPESAS!A$1:D$988,2,FALSE)</f>
        <v>03.30</v>
      </c>
      <c r="J275" s="319" t="str">
        <f>VLOOKUP(Z275,DESPESAS!A$1:D$2034,3,FALSE)</f>
        <v>IR SOBRE PRESTAÇÃO DE SERVIÇOS</v>
      </c>
      <c r="K275" s="320">
        <f>CAZUL!F272</f>
        <v>0</v>
      </c>
      <c r="L275" s="321">
        <f>CAZUL!G272</f>
        <v>467.21</v>
      </c>
      <c r="M275" s="320">
        <f>CAZUL!H272</f>
        <v>0</v>
      </c>
      <c r="N275" s="322" t="s">
        <v>1307</v>
      </c>
      <c r="O275" s="323"/>
      <c r="Z275" s="324" t="str">
        <f>CAZUL!C272</f>
        <v>Retenção - Darf 1708 - IRRF</v>
      </c>
    </row>
    <row r="276" spans="2:26" ht="13.95" customHeight="1">
      <c r="B276" s="325">
        <v>122004</v>
      </c>
      <c r="C276" s="313" t="s">
        <v>1306</v>
      </c>
      <c r="D276" s="314" t="str">
        <f>CAZUL!D273</f>
        <v>PIS/COFINS/CSLL retido sobre Compra NFS 115 - GOMES E SANTANA</v>
      </c>
      <c r="E276" s="315" t="str">
        <f>CAZUL!N273</f>
        <v>20/12/2021</v>
      </c>
      <c r="F276" s="316" t="str">
        <f>INICIO!D$5</f>
        <v>HOSPITAL SÃO LUCAS</v>
      </c>
      <c r="G276" s="317" t="e">
        <f>VLOOKUP(H276,FORNECEDOR!$A$1:$B$897,2,FALSE)</f>
        <v>#N/A</v>
      </c>
      <c r="H276" s="318" t="str">
        <f>CAZUL!E273</f>
        <v>SECRETARIA DA RECEITA FEDERAL DO BRASIL</v>
      </c>
      <c r="I276" s="319" t="str">
        <f>VLOOKUP(Z276,DESPESAS!A$1:D$988,2,FALSE)</f>
        <v>03.28</v>
      </c>
      <c r="J276" s="319" t="str">
        <f>VLOOKUP(Z276,DESPESAS!A$1:D$2034,3,FALSE)</f>
        <v>PIS/COFINS/CSLL</v>
      </c>
      <c r="K276" s="320">
        <f>CAZUL!F273</f>
        <v>0</v>
      </c>
      <c r="L276" s="321">
        <f>CAZUL!G273</f>
        <v>1448.36</v>
      </c>
      <c r="M276" s="320">
        <f>CAZUL!H273</f>
        <v>0</v>
      </c>
      <c r="N276" s="322" t="s">
        <v>1307</v>
      </c>
      <c r="O276" s="323"/>
      <c r="Z276" s="324" t="str">
        <f>CAZUL!C273</f>
        <v>Retenção - Darf 5952 - PIS/COFINS/CSLL</v>
      </c>
    </row>
    <row r="277" spans="2:26" ht="13.95" customHeight="1">
      <c r="B277" s="325">
        <v>122003</v>
      </c>
      <c r="C277" s="313" t="s">
        <v>1306</v>
      </c>
      <c r="D277" s="314" t="str">
        <f>CAZUL!D274</f>
        <v>IRRF retido sobre Compra NFS 391 - LIRIO</v>
      </c>
      <c r="E277" s="315" t="str">
        <f>CAZUL!N274</f>
        <v>20/12/2021</v>
      </c>
      <c r="F277" s="316" t="str">
        <f>INICIO!D$5</f>
        <v>HOSPITAL SÃO LUCAS</v>
      </c>
      <c r="G277" s="317" t="e">
        <f>VLOOKUP(H277,FORNECEDOR!$A$1:$B$897,2,FALSE)</f>
        <v>#N/A</v>
      </c>
      <c r="H277" s="318" t="str">
        <f>CAZUL!E274</f>
        <v>SECRETARIA DA RECEITA FEDERAL DO BRASIL</v>
      </c>
      <c r="I277" s="319" t="str">
        <f>VLOOKUP(Z277,DESPESAS!A$1:D$988,2,FALSE)</f>
        <v>03.30</v>
      </c>
      <c r="J277" s="319" t="str">
        <f>VLOOKUP(Z277,DESPESAS!A$1:D$2034,3,FALSE)</f>
        <v>IR SOBRE PRESTAÇÃO DE SERVIÇOS</v>
      </c>
      <c r="K277" s="320">
        <f>CAZUL!F274</f>
        <v>0</v>
      </c>
      <c r="L277" s="321">
        <f>CAZUL!G274</f>
        <v>156.04</v>
      </c>
      <c r="M277" s="320">
        <f>CAZUL!H274</f>
        <v>0</v>
      </c>
      <c r="N277" s="322" t="s">
        <v>1307</v>
      </c>
      <c r="O277" s="323"/>
      <c r="Z277" s="324" t="str">
        <f>CAZUL!C274</f>
        <v>Retenção - Darf 1708 - IRRF</v>
      </c>
    </row>
    <row r="278" spans="2:26" ht="13.95" customHeight="1">
      <c r="B278" s="325">
        <v>122004</v>
      </c>
      <c r="C278" s="313" t="s">
        <v>1306</v>
      </c>
      <c r="D278" s="314" t="str">
        <f>CAZUL!D275</f>
        <v>PIS/COFINS/CSLL retido sobre Compra NFS 391 - LIRIO</v>
      </c>
      <c r="E278" s="315" t="str">
        <f>CAZUL!N275</f>
        <v>20/12/2021</v>
      </c>
      <c r="F278" s="316" t="str">
        <f>INICIO!D$5</f>
        <v>HOSPITAL SÃO LUCAS</v>
      </c>
      <c r="G278" s="317" t="e">
        <f>VLOOKUP(H278,FORNECEDOR!$A$1:$B$897,2,FALSE)</f>
        <v>#N/A</v>
      </c>
      <c r="H278" s="318" t="str">
        <f>CAZUL!E275</f>
        <v>SECRETARIA DA RECEITA FEDERAL DO BRASIL</v>
      </c>
      <c r="I278" s="319" t="str">
        <f>VLOOKUP(Z278,DESPESAS!A$1:D$988,2,FALSE)</f>
        <v>03.28</v>
      </c>
      <c r="J278" s="319" t="str">
        <f>VLOOKUP(Z278,DESPESAS!A$1:D$2034,3,FALSE)</f>
        <v>PIS/COFINS/CSLL</v>
      </c>
      <c r="K278" s="320">
        <f>CAZUL!F275</f>
        <v>0</v>
      </c>
      <c r="L278" s="321">
        <f>CAZUL!G275</f>
        <v>483.73</v>
      </c>
      <c r="M278" s="320">
        <f>CAZUL!H275</f>
        <v>0</v>
      </c>
      <c r="N278" s="322" t="s">
        <v>1307</v>
      </c>
      <c r="O278" s="323"/>
      <c r="Z278" s="324" t="str">
        <f>CAZUL!C275</f>
        <v>Retenção - Darf 5952 - PIS/COFINS/CSLL</v>
      </c>
    </row>
    <row r="279" spans="2:26" ht="13.95" customHeight="1">
      <c r="B279" s="325">
        <v>122003</v>
      </c>
      <c r="C279" s="313" t="s">
        <v>1306</v>
      </c>
      <c r="D279" s="314" t="str">
        <f>CAZUL!D276</f>
        <v>IRRF retido sobre Compra NFS 160 - MED ASSISTENCIA</v>
      </c>
      <c r="E279" s="315" t="str">
        <f>CAZUL!N276</f>
        <v>20/12/2021</v>
      </c>
      <c r="F279" s="316" t="str">
        <f>INICIO!D$5</f>
        <v>HOSPITAL SÃO LUCAS</v>
      </c>
      <c r="G279" s="317" t="e">
        <f>VLOOKUP(H279,FORNECEDOR!$A$1:$B$897,2,FALSE)</f>
        <v>#N/A</v>
      </c>
      <c r="H279" s="318" t="str">
        <f>CAZUL!E276</f>
        <v>SECRETARIA DA RECEITA FEDERAL DO BRASIL</v>
      </c>
      <c r="I279" s="319" t="str">
        <f>VLOOKUP(Z279,DESPESAS!A$1:D$988,2,FALSE)</f>
        <v>03.30</v>
      </c>
      <c r="J279" s="319" t="str">
        <f>VLOOKUP(Z279,DESPESAS!A$1:D$2034,3,FALSE)</f>
        <v>IR SOBRE PRESTAÇÃO DE SERVIÇOS</v>
      </c>
      <c r="K279" s="320">
        <f>CAZUL!F276</f>
        <v>0</v>
      </c>
      <c r="L279" s="321">
        <f>CAZUL!G276</f>
        <v>54.43</v>
      </c>
      <c r="M279" s="320">
        <f>CAZUL!H276</f>
        <v>0</v>
      </c>
      <c r="N279" s="322" t="s">
        <v>1307</v>
      </c>
      <c r="O279" s="323"/>
      <c r="Z279" s="324" t="str">
        <f>CAZUL!C276</f>
        <v>Retenção - Darf 1708 - IRRF</v>
      </c>
    </row>
    <row r="280" spans="2:26" ht="13.95" customHeight="1">
      <c r="B280" s="325">
        <v>122004</v>
      </c>
      <c r="C280" s="313" t="s">
        <v>1306</v>
      </c>
      <c r="D280" s="314" t="str">
        <f>CAZUL!D277</f>
        <v>PIS/COFINS/CSLL retido sobre Compra NFS 160 - MED ASSISTENCIA</v>
      </c>
      <c r="E280" s="315" t="str">
        <f>CAZUL!N277</f>
        <v>20/12/2021</v>
      </c>
      <c r="F280" s="316" t="str">
        <f>INICIO!D$5</f>
        <v>HOSPITAL SÃO LUCAS</v>
      </c>
      <c r="G280" s="317" t="e">
        <f>VLOOKUP(H280,FORNECEDOR!$A$1:$B$897,2,FALSE)</f>
        <v>#N/A</v>
      </c>
      <c r="H280" s="318" t="str">
        <f>CAZUL!E277</f>
        <v>SECRETARIA DA RECEITA FEDERAL DO BRASIL</v>
      </c>
      <c r="I280" s="319" t="str">
        <f>VLOOKUP(Z280,DESPESAS!A$1:D$988,2,FALSE)</f>
        <v>03.28</v>
      </c>
      <c r="J280" s="319" t="str">
        <f>VLOOKUP(Z280,DESPESAS!A$1:D$2034,3,FALSE)</f>
        <v>PIS/COFINS/CSLL</v>
      </c>
      <c r="K280" s="320">
        <f>CAZUL!F277</f>
        <v>0</v>
      </c>
      <c r="L280" s="321">
        <f>CAZUL!G277</f>
        <v>168.75</v>
      </c>
      <c r="M280" s="320">
        <f>CAZUL!H277</f>
        <v>0</v>
      </c>
      <c r="N280" s="322" t="s">
        <v>1307</v>
      </c>
      <c r="O280" s="323"/>
      <c r="Z280" s="324" t="str">
        <f>CAZUL!C277</f>
        <v>Retenção - Darf 5952 - PIS/COFINS/CSLL</v>
      </c>
    </row>
    <row r="281" spans="2:26" ht="13.95" customHeight="1">
      <c r="B281" s="325">
        <v>122003</v>
      </c>
      <c r="C281" s="313" t="s">
        <v>1306</v>
      </c>
      <c r="D281" s="314" t="str">
        <f>CAZUL!D278</f>
        <v>IRRF retido sobre Compra NFS 1709 LS ASSESSORIA MEDICA E CONSULTORIA LTDA</v>
      </c>
      <c r="E281" s="315" t="str">
        <f>CAZUL!N278</f>
        <v>20/12/2021</v>
      </c>
      <c r="F281" s="316" t="str">
        <f>INICIO!D$5</f>
        <v>HOSPITAL SÃO LUCAS</v>
      </c>
      <c r="G281" s="317" t="e">
        <f>VLOOKUP(H281,FORNECEDOR!$A$1:$B$897,2,FALSE)</f>
        <v>#N/A</v>
      </c>
      <c r="H281" s="318" t="str">
        <f>CAZUL!E278</f>
        <v>SECRETARIA DA RECEITA FEDERAL DO BRASIL</v>
      </c>
      <c r="I281" s="319" t="str">
        <f>VLOOKUP(Z281,DESPESAS!A$1:D$988,2,FALSE)</f>
        <v>03.30</v>
      </c>
      <c r="J281" s="319" t="str">
        <f>VLOOKUP(Z281,DESPESAS!A$1:D$2034,3,FALSE)</f>
        <v>IR SOBRE PRESTAÇÃO DE SERVIÇOS</v>
      </c>
      <c r="K281" s="320">
        <f>CAZUL!F278</f>
        <v>0</v>
      </c>
      <c r="L281" s="321">
        <f>CAZUL!G278</f>
        <v>72.58</v>
      </c>
      <c r="M281" s="320">
        <f>CAZUL!H278</f>
        <v>0</v>
      </c>
      <c r="N281" s="322" t="s">
        <v>1307</v>
      </c>
      <c r="O281" s="323"/>
      <c r="Z281" s="324" t="str">
        <f>CAZUL!C278</f>
        <v>Retenção - Darf 1708 - IRRF</v>
      </c>
    </row>
    <row r="282" spans="2:26" ht="13.95" customHeight="1">
      <c r="B282" s="325">
        <v>122004</v>
      </c>
      <c r="C282" s="313" t="s">
        <v>1306</v>
      </c>
      <c r="D282" s="314" t="str">
        <f>CAZUL!D279</f>
        <v>PIS/COFINS/CSLL retido sobre Compra 1709 LS ASSESSORIA MEDICA E CONSULTORIA LTDA</v>
      </c>
      <c r="E282" s="315" t="str">
        <f>CAZUL!N279</f>
        <v>20/12/2021</v>
      </c>
      <c r="F282" s="316" t="str">
        <f>INICIO!D$5</f>
        <v>HOSPITAL SÃO LUCAS</v>
      </c>
      <c r="G282" s="317" t="e">
        <f>VLOOKUP(H282,FORNECEDOR!$A$1:$B$897,2,FALSE)</f>
        <v>#N/A</v>
      </c>
      <c r="H282" s="318" t="str">
        <f>CAZUL!E279</f>
        <v>SECRETARIA DA RECEITA FEDERAL DO BRASIL</v>
      </c>
      <c r="I282" s="319" t="str">
        <f>VLOOKUP(Z282,DESPESAS!A$1:D$988,2,FALSE)</f>
        <v>03.28</v>
      </c>
      <c r="J282" s="319" t="str">
        <f>VLOOKUP(Z282,DESPESAS!A$1:D$2034,3,FALSE)</f>
        <v>PIS/COFINS/CSLL</v>
      </c>
      <c r="K282" s="320">
        <f>CAZUL!F279</f>
        <v>0</v>
      </c>
      <c r="L282" s="321">
        <f>CAZUL!G279</f>
        <v>225</v>
      </c>
      <c r="M282" s="320">
        <f>CAZUL!H279</f>
        <v>0</v>
      </c>
      <c r="N282" s="322" t="s">
        <v>1307</v>
      </c>
      <c r="O282" s="323"/>
      <c r="Z282" s="324" t="str">
        <f>CAZUL!C279</f>
        <v>Retenção - Darf 5952 - PIS/COFINS/CSLL</v>
      </c>
    </row>
    <row r="283" spans="2:26" ht="13.95" customHeight="1">
      <c r="B283" s="325">
        <v>122003</v>
      </c>
      <c r="C283" s="313" t="s">
        <v>1306</v>
      </c>
      <c r="D283" s="314" t="str">
        <f>CAZUL!D280</f>
        <v>IRRF retido sobre Compra NFS 49 - CLINICA LUNA</v>
      </c>
      <c r="E283" s="315" t="str">
        <f>CAZUL!N280</f>
        <v>20/12/2021</v>
      </c>
      <c r="F283" s="316" t="str">
        <f>INICIO!D$5</f>
        <v>HOSPITAL SÃO LUCAS</v>
      </c>
      <c r="G283" s="317" t="e">
        <f>VLOOKUP(H283,FORNECEDOR!$A$1:$B$897,2,FALSE)</f>
        <v>#N/A</v>
      </c>
      <c r="H283" s="318" t="str">
        <f>CAZUL!E280</f>
        <v>SECRETARIA DA RECEITA FEDERAL DO BRASIL</v>
      </c>
      <c r="I283" s="319" t="str">
        <f>VLOOKUP(Z283,DESPESAS!A$1:D$988,2,FALSE)</f>
        <v>03.30</v>
      </c>
      <c r="J283" s="319" t="str">
        <f>VLOOKUP(Z283,DESPESAS!A$1:D$2034,3,FALSE)</f>
        <v>IR SOBRE PRESTAÇÃO DE SERVIÇOS</v>
      </c>
      <c r="K283" s="320">
        <f>CAZUL!F280</f>
        <v>0</v>
      </c>
      <c r="L283" s="321">
        <f>CAZUL!G280</f>
        <v>223.18</v>
      </c>
      <c r="M283" s="320">
        <f>CAZUL!H280</f>
        <v>0</v>
      </c>
      <c r="N283" s="322" t="s">
        <v>1307</v>
      </c>
      <c r="O283" s="323"/>
      <c r="Z283" s="324" t="str">
        <f>CAZUL!C280</f>
        <v>Retenção - Darf 1708 - IRRF</v>
      </c>
    </row>
    <row r="284" spans="2:26" ht="13.95" customHeight="1">
      <c r="B284" s="325">
        <v>122004</v>
      </c>
      <c r="C284" s="313" t="s">
        <v>1306</v>
      </c>
      <c r="D284" s="314" t="str">
        <f>CAZUL!D281</f>
        <v>PIS/COFINS/CSLL retido sobre Compra NFS 49 - CLINICA LUNA</v>
      </c>
      <c r="E284" s="315" t="str">
        <f>CAZUL!N281</f>
        <v>20/12/2021</v>
      </c>
      <c r="F284" s="316" t="str">
        <f>INICIO!D$5</f>
        <v>HOSPITAL SÃO LUCAS</v>
      </c>
      <c r="G284" s="317" t="e">
        <f>VLOOKUP(H284,FORNECEDOR!$A$1:$B$897,2,FALSE)</f>
        <v>#N/A</v>
      </c>
      <c r="H284" s="318" t="str">
        <f>CAZUL!E281</f>
        <v>SECRETARIA DA RECEITA FEDERAL DO BRASIL</v>
      </c>
      <c r="I284" s="319" t="str">
        <f>VLOOKUP(Z284,DESPESAS!A$1:D$988,2,FALSE)</f>
        <v>03.28</v>
      </c>
      <c r="J284" s="319" t="str">
        <f>VLOOKUP(Z284,DESPESAS!A$1:D$2034,3,FALSE)</f>
        <v>PIS/COFINS/CSLL</v>
      </c>
      <c r="K284" s="320">
        <f>CAZUL!F281</f>
        <v>0</v>
      </c>
      <c r="L284" s="321">
        <f>CAZUL!G281</f>
        <v>691.84</v>
      </c>
      <c r="M284" s="320">
        <f>CAZUL!H281</f>
        <v>0</v>
      </c>
      <c r="N284" s="322" t="s">
        <v>1307</v>
      </c>
      <c r="O284" s="323"/>
      <c r="Z284" s="324" t="str">
        <f>CAZUL!C281</f>
        <v>Retenção - Darf 5952 - PIS/COFINS/CSLL</v>
      </c>
    </row>
    <row r="285" spans="2:26" ht="13.95" customHeight="1">
      <c r="B285" s="325">
        <v>122003</v>
      </c>
      <c r="C285" s="313" t="s">
        <v>1306</v>
      </c>
      <c r="D285" s="314" t="str">
        <f>CAZUL!D282</f>
        <v>IRRF retido sobre Compra NFS 124 - CLINICA LANDIM</v>
      </c>
      <c r="E285" s="315" t="str">
        <f>CAZUL!N282</f>
        <v>20/12/2021</v>
      </c>
      <c r="F285" s="316" t="str">
        <f>INICIO!D$5</f>
        <v>HOSPITAL SÃO LUCAS</v>
      </c>
      <c r="G285" s="317" t="e">
        <f>VLOOKUP(H285,FORNECEDOR!$A$1:$B$897,2,FALSE)</f>
        <v>#N/A</v>
      </c>
      <c r="H285" s="318" t="str">
        <f>CAZUL!E282</f>
        <v>SECRETARIA DA RECEITA FEDERAL DO BRASIL</v>
      </c>
      <c r="I285" s="319" t="str">
        <f>VLOOKUP(Z285,DESPESAS!A$1:D$988,2,FALSE)</f>
        <v>03.30</v>
      </c>
      <c r="J285" s="319" t="str">
        <f>VLOOKUP(Z285,DESPESAS!A$1:D$2034,3,FALSE)</f>
        <v>IR SOBRE PRESTAÇÃO DE SERVIÇOS</v>
      </c>
      <c r="K285" s="320">
        <f>CAZUL!F282</f>
        <v>0</v>
      </c>
      <c r="L285" s="321">
        <f>CAZUL!G282</f>
        <v>65.319999999999993</v>
      </c>
      <c r="M285" s="320">
        <f>CAZUL!H282</f>
        <v>0</v>
      </c>
      <c r="N285" s="322" t="s">
        <v>1307</v>
      </c>
      <c r="O285" s="323"/>
      <c r="Z285" s="324" t="str">
        <f>CAZUL!C282</f>
        <v>Retenção - Darf 1708 - IRRF</v>
      </c>
    </row>
    <row r="286" spans="2:26" ht="13.95" customHeight="1">
      <c r="B286" s="325">
        <v>122004</v>
      </c>
      <c r="C286" s="313" t="s">
        <v>1306</v>
      </c>
      <c r="D286" s="314" t="str">
        <f>CAZUL!D283</f>
        <v>PIS/COFINS/CSLL retido sobre Compra NFS 124 - CLINICA LANDIM</v>
      </c>
      <c r="E286" s="315" t="str">
        <f>CAZUL!N283</f>
        <v>20/12/2021</v>
      </c>
      <c r="F286" s="316" t="str">
        <f>INICIO!D$5</f>
        <v>HOSPITAL SÃO LUCAS</v>
      </c>
      <c r="G286" s="317" t="e">
        <f>VLOOKUP(H286,FORNECEDOR!$A$1:$B$897,2,FALSE)</f>
        <v>#N/A</v>
      </c>
      <c r="H286" s="318" t="str">
        <f>CAZUL!E283</f>
        <v>SECRETARIA DA RECEITA FEDERAL DO BRASIL</v>
      </c>
      <c r="I286" s="319" t="str">
        <f>VLOOKUP(Z286,DESPESAS!A$1:D$988,2,FALSE)</f>
        <v>03.28</v>
      </c>
      <c r="J286" s="319" t="str">
        <f>VLOOKUP(Z286,DESPESAS!A$1:D$2034,3,FALSE)</f>
        <v>PIS/COFINS/CSLL</v>
      </c>
      <c r="K286" s="320">
        <f>CAZUL!F283</f>
        <v>0</v>
      </c>
      <c r="L286" s="321">
        <f>CAZUL!G283</f>
        <v>202.5</v>
      </c>
      <c r="M286" s="320">
        <f>CAZUL!H283</f>
        <v>0</v>
      </c>
      <c r="N286" s="322" t="s">
        <v>1307</v>
      </c>
      <c r="O286" s="323"/>
      <c r="Z286" s="324" t="str">
        <f>CAZUL!C283</f>
        <v>Retenção - Darf 5952 - PIS/COFINS/CSLL</v>
      </c>
    </row>
    <row r="287" spans="2:26" ht="13.95" customHeight="1">
      <c r="B287" s="325">
        <v>122003</v>
      </c>
      <c r="C287" s="313" t="s">
        <v>1306</v>
      </c>
      <c r="D287" s="314" t="str">
        <f>CAZUL!D284</f>
        <v>IRRF retido sobre Compra NFS 10 - JHFM</v>
      </c>
      <c r="E287" s="315" t="str">
        <f>CAZUL!N284</f>
        <v>20/12/2021</v>
      </c>
      <c r="F287" s="316" t="str">
        <f>INICIO!D$5</f>
        <v>HOSPITAL SÃO LUCAS</v>
      </c>
      <c r="G287" s="317" t="e">
        <f>VLOOKUP(H287,FORNECEDOR!$A$1:$B$897,2,FALSE)</f>
        <v>#N/A</v>
      </c>
      <c r="H287" s="318" t="str">
        <f>CAZUL!E284</f>
        <v>SECRETARIA DA RECEITA FEDERAL DO BRASIL</v>
      </c>
      <c r="I287" s="319" t="str">
        <f>VLOOKUP(Z287,DESPESAS!A$1:D$988,2,FALSE)</f>
        <v>03.30</v>
      </c>
      <c r="J287" s="319" t="str">
        <f>VLOOKUP(Z287,DESPESAS!A$1:D$2034,3,FALSE)</f>
        <v>IR SOBRE PRESTAÇÃO DE SERVIÇOS</v>
      </c>
      <c r="K287" s="320">
        <f>CAZUL!F284</f>
        <v>0</v>
      </c>
      <c r="L287" s="321">
        <f>CAZUL!G284</f>
        <v>1762.73</v>
      </c>
      <c r="M287" s="320">
        <f>CAZUL!H284</f>
        <v>0</v>
      </c>
      <c r="N287" s="322" t="s">
        <v>1307</v>
      </c>
      <c r="O287" s="323"/>
      <c r="Z287" s="324" t="str">
        <f>CAZUL!C284</f>
        <v>Retenção - Darf 1708 - IRRF</v>
      </c>
    </row>
    <row r="288" spans="2:26" ht="13.95" customHeight="1">
      <c r="B288" s="325">
        <v>122004</v>
      </c>
      <c r="C288" s="313" t="s">
        <v>1306</v>
      </c>
      <c r="D288" s="314" t="str">
        <f>CAZUL!D285</f>
        <v>PIS/COFINS/CSLL retido sobre Compra NFS 10 - JHFM</v>
      </c>
      <c r="E288" s="315" t="str">
        <f>CAZUL!N285</f>
        <v>20/12/2021</v>
      </c>
      <c r="F288" s="316" t="str">
        <f>INICIO!D$5</f>
        <v>HOSPITAL SÃO LUCAS</v>
      </c>
      <c r="G288" s="317" t="e">
        <f>VLOOKUP(H288,FORNECEDOR!$A$1:$B$897,2,FALSE)</f>
        <v>#N/A</v>
      </c>
      <c r="H288" s="318" t="str">
        <f>CAZUL!E285</f>
        <v>SECRETARIA DA RECEITA FEDERAL DO BRASIL</v>
      </c>
      <c r="I288" s="319" t="str">
        <f>VLOOKUP(Z288,DESPESAS!A$1:D$988,2,FALSE)</f>
        <v>03.28</v>
      </c>
      <c r="J288" s="319" t="str">
        <f>VLOOKUP(Z288,DESPESAS!A$1:D$2034,3,FALSE)</f>
        <v>PIS/COFINS/CSLL</v>
      </c>
      <c r="K288" s="320">
        <f>CAZUL!F285</f>
        <v>0</v>
      </c>
      <c r="L288" s="321">
        <f>CAZUL!G285</f>
        <v>5464.46</v>
      </c>
      <c r="M288" s="320">
        <f>CAZUL!H285</f>
        <v>0</v>
      </c>
      <c r="N288" s="322" t="s">
        <v>1307</v>
      </c>
      <c r="O288" s="323"/>
      <c r="Z288" s="324" t="str">
        <f>CAZUL!C285</f>
        <v>Retenção - Darf 5952 - PIS/COFINS/CSLL</v>
      </c>
    </row>
    <row r="289" spans="2:26" ht="13.95" customHeight="1">
      <c r="B289" s="325">
        <v>122003</v>
      </c>
      <c r="C289" s="313" t="s">
        <v>1306</v>
      </c>
      <c r="D289" s="314" t="str">
        <f>CAZUL!D286</f>
        <v>IRRF retido sobre Compra NFS 102 - PRIMEIROS PASSOS</v>
      </c>
      <c r="E289" s="315" t="str">
        <f>CAZUL!N286</f>
        <v>20/12/2021</v>
      </c>
      <c r="F289" s="316" t="str">
        <f>INICIO!D$5</f>
        <v>HOSPITAL SÃO LUCAS</v>
      </c>
      <c r="G289" s="317" t="e">
        <f>VLOOKUP(H289,FORNECEDOR!$A$1:$B$897,2,FALSE)</f>
        <v>#N/A</v>
      </c>
      <c r="H289" s="318" t="str">
        <f>CAZUL!E286</f>
        <v>SECRETARIA DA RECEITA FEDERAL DO BRASIL</v>
      </c>
      <c r="I289" s="319" t="str">
        <f>VLOOKUP(Z289,DESPESAS!A$1:D$988,2,FALSE)</f>
        <v>03.30</v>
      </c>
      <c r="J289" s="319" t="str">
        <f>VLOOKUP(Z289,DESPESAS!A$1:D$2034,3,FALSE)</f>
        <v>IR SOBRE PRESTAÇÃO DE SERVIÇOS</v>
      </c>
      <c r="K289" s="320">
        <f>CAZUL!F286</f>
        <v>0</v>
      </c>
      <c r="L289" s="321">
        <f>CAZUL!G286</f>
        <v>329.32</v>
      </c>
      <c r="M289" s="320">
        <f>CAZUL!H286</f>
        <v>0</v>
      </c>
      <c r="N289" s="322" t="s">
        <v>1307</v>
      </c>
      <c r="O289" s="323"/>
      <c r="Z289" s="324" t="str">
        <f>CAZUL!C286</f>
        <v>Retenção - Darf 1708 - IRRF</v>
      </c>
    </row>
    <row r="290" spans="2:26" ht="13.95" customHeight="1">
      <c r="B290" s="325">
        <v>122004</v>
      </c>
      <c r="C290" s="313" t="s">
        <v>1306</v>
      </c>
      <c r="D290" s="314" t="str">
        <f>CAZUL!D287</f>
        <v>PIS/COFINS/CSLL retido sobre Compra NFS 102 - PRIMEIROS PASSOS</v>
      </c>
      <c r="E290" s="315" t="str">
        <f>CAZUL!N287</f>
        <v>20/12/2021</v>
      </c>
      <c r="F290" s="316" t="str">
        <f>INICIO!D$5</f>
        <v>HOSPITAL SÃO LUCAS</v>
      </c>
      <c r="G290" s="317" t="e">
        <f>VLOOKUP(H290,FORNECEDOR!$A$1:$B$897,2,FALSE)</f>
        <v>#N/A</v>
      </c>
      <c r="H290" s="318" t="str">
        <f>CAZUL!E287</f>
        <v>SECRETARIA DA RECEITA FEDERAL DO BRASIL</v>
      </c>
      <c r="I290" s="319" t="str">
        <f>VLOOKUP(Z290,DESPESAS!A$1:D$988,2,FALSE)</f>
        <v>03.28</v>
      </c>
      <c r="J290" s="319" t="str">
        <f>VLOOKUP(Z290,DESPESAS!A$1:D$2034,3,FALSE)</f>
        <v>PIS/COFINS/CSLL</v>
      </c>
      <c r="K290" s="320">
        <f>CAZUL!F287</f>
        <v>0</v>
      </c>
      <c r="L290" s="321">
        <f>CAZUL!G287</f>
        <v>1020.9</v>
      </c>
      <c r="M290" s="320">
        <f>CAZUL!H287</f>
        <v>0</v>
      </c>
      <c r="N290" s="322" t="s">
        <v>1307</v>
      </c>
      <c r="O290" s="323"/>
      <c r="Z290" s="324" t="str">
        <f>CAZUL!C287</f>
        <v>Retenção - Darf 5952 - PIS/COFINS/CSLL</v>
      </c>
    </row>
    <row r="291" spans="2:26" ht="13.95" customHeight="1">
      <c r="B291" s="325">
        <v>122003</v>
      </c>
      <c r="C291" s="313" t="s">
        <v>1306</v>
      </c>
      <c r="D291" s="314" t="str">
        <f>CAZUL!D288</f>
        <v>IRRF retido sobre Compra NFS 138 - COUTO</v>
      </c>
      <c r="E291" s="315" t="str">
        <f>CAZUL!N288</f>
        <v>20/12/2021</v>
      </c>
      <c r="F291" s="316" t="str">
        <f>INICIO!D$5</f>
        <v>HOSPITAL SÃO LUCAS</v>
      </c>
      <c r="G291" s="317" t="e">
        <f>VLOOKUP(H291,FORNECEDOR!$A$1:$B$897,2,FALSE)</f>
        <v>#N/A</v>
      </c>
      <c r="H291" s="318" t="str">
        <f>CAZUL!E288</f>
        <v>SECRETARIA DA RECEITA FEDERAL DO BRASIL</v>
      </c>
      <c r="I291" s="319" t="str">
        <f>VLOOKUP(Z291,DESPESAS!A$1:D$988,2,FALSE)</f>
        <v>03.30</v>
      </c>
      <c r="J291" s="319" t="str">
        <f>VLOOKUP(Z291,DESPESAS!A$1:D$2034,3,FALSE)</f>
        <v>IR SOBRE PRESTAÇÃO DE SERVIÇOS</v>
      </c>
      <c r="K291" s="320">
        <f>CAZUL!F288</f>
        <v>0</v>
      </c>
      <c r="L291" s="321">
        <f>CAZUL!G288</f>
        <v>342.02</v>
      </c>
      <c r="M291" s="320">
        <f>CAZUL!H288</f>
        <v>0</v>
      </c>
      <c r="N291" s="322" t="s">
        <v>1307</v>
      </c>
      <c r="O291" s="323"/>
      <c r="Z291" s="324" t="str">
        <f>CAZUL!C288</f>
        <v>Retenção - Darf 1708 - IRRF</v>
      </c>
    </row>
    <row r="292" spans="2:26" ht="13.95" customHeight="1">
      <c r="B292" s="325">
        <v>122004</v>
      </c>
      <c r="C292" s="313" t="s">
        <v>1306</v>
      </c>
      <c r="D292" s="314" t="str">
        <f>CAZUL!D289</f>
        <v>PIS/COFINS/CSLL retido sobre Compra NFS 138 - COUTO BEM</v>
      </c>
      <c r="E292" s="315" t="str">
        <f>CAZUL!N289</f>
        <v>20/12/2021</v>
      </c>
      <c r="F292" s="316" t="str">
        <f>INICIO!D$5</f>
        <v>HOSPITAL SÃO LUCAS</v>
      </c>
      <c r="G292" s="317" t="e">
        <f>VLOOKUP(H292,FORNECEDOR!$A$1:$B$897,2,FALSE)</f>
        <v>#N/A</v>
      </c>
      <c r="H292" s="318" t="str">
        <f>CAZUL!E289</f>
        <v>SECRETARIA DA RECEITA FEDERAL DO BRASIL</v>
      </c>
      <c r="I292" s="319" t="str">
        <f>VLOOKUP(Z292,DESPESAS!A$1:D$988,2,FALSE)</f>
        <v>03.28</v>
      </c>
      <c r="J292" s="319" t="str">
        <f>VLOOKUP(Z292,DESPESAS!A$1:D$2034,3,FALSE)</f>
        <v>PIS/COFINS/CSLL</v>
      </c>
      <c r="K292" s="320">
        <f>CAZUL!F289</f>
        <v>0</v>
      </c>
      <c r="L292" s="321">
        <f>CAZUL!G289</f>
        <v>1060.28</v>
      </c>
      <c r="M292" s="320">
        <f>CAZUL!H289</f>
        <v>0</v>
      </c>
      <c r="N292" s="322" t="s">
        <v>1307</v>
      </c>
      <c r="O292" s="323"/>
      <c r="Z292" s="324" t="str">
        <f>CAZUL!C289</f>
        <v>Retenção - Darf 5952 - PIS/COFINS/CSLL</v>
      </c>
    </row>
    <row r="293" spans="2:26" ht="13.95" customHeight="1">
      <c r="B293" s="325">
        <v>122003</v>
      </c>
      <c r="C293" s="313" t="s">
        <v>1306</v>
      </c>
      <c r="D293" s="314" t="str">
        <f>CAZUL!D290</f>
        <v>IRRF retido sobre Compra NFS 267 - PEDIATRICE</v>
      </c>
      <c r="E293" s="315" t="str">
        <f>CAZUL!N290</f>
        <v>20/12/2021</v>
      </c>
      <c r="F293" s="316" t="str">
        <f>INICIO!D$5</f>
        <v>HOSPITAL SÃO LUCAS</v>
      </c>
      <c r="G293" s="317" t="e">
        <f>VLOOKUP(H293,FORNECEDOR!$A$1:$B$897,2,FALSE)</f>
        <v>#N/A</v>
      </c>
      <c r="H293" s="318" t="str">
        <f>CAZUL!E290</f>
        <v>SECRETARIA DA RECEITA FEDERAL DO BRASIL</v>
      </c>
      <c r="I293" s="319" t="str">
        <f>VLOOKUP(Z293,DESPESAS!A$1:D$988,2,FALSE)</f>
        <v>03.30</v>
      </c>
      <c r="J293" s="319" t="str">
        <f>VLOOKUP(Z293,DESPESAS!A$1:D$2034,3,FALSE)</f>
        <v>IR SOBRE PRESTAÇÃO DE SERVIÇOS</v>
      </c>
      <c r="K293" s="320">
        <f>CAZUL!F290</f>
        <v>0</v>
      </c>
      <c r="L293" s="321">
        <f>CAZUL!G290</f>
        <v>586.97</v>
      </c>
      <c r="M293" s="320">
        <f>CAZUL!H290</f>
        <v>0</v>
      </c>
      <c r="N293" s="322" t="s">
        <v>1307</v>
      </c>
      <c r="O293" s="323"/>
      <c r="Z293" s="324" t="str">
        <f>CAZUL!C290</f>
        <v>Retenção - Darf 1708 - IRRF</v>
      </c>
    </row>
    <row r="294" spans="2:26" ht="13.95" customHeight="1">
      <c r="B294" s="325">
        <v>122004</v>
      </c>
      <c r="C294" s="313" t="s">
        <v>1306</v>
      </c>
      <c r="D294" s="314" t="str">
        <f>CAZUL!D291</f>
        <v>PIS/COFINS/CSLL retido sobre Compra NFS 267 - PEDIATRICE</v>
      </c>
      <c r="E294" s="315" t="str">
        <f>CAZUL!N291</f>
        <v>20/12/2021</v>
      </c>
      <c r="F294" s="316" t="str">
        <f>INICIO!D$5</f>
        <v>HOSPITAL SÃO LUCAS</v>
      </c>
      <c r="G294" s="317" t="e">
        <f>VLOOKUP(H294,FORNECEDOR!$A$1:$B$897,2,FALSE)</f>
        <v>#N/A</v>
      </c>
      <c r="H294" s="318" t="str">
        <f>CAZUL!E291</f>
        <v>SECRETARIA DA RECEITA FEDERAL DO BRASIL</v>
      </c>
      <c r="I294" s="319" t="str">
        <f>VLOOKUP(Z294,DESPESAS!A$1:D$988,2,FALSE)</f>
        <v>03.28</v>
      </c>
      <c r="J294" s="319" t="str">
        <f>VLOOKUP(Z294,DESPESAS!A$1:D$2034,3,FALSE)</f>
        <v>PIS/COFINS/CSLL</v>
      </c>
      <c r="K294" s="320">
        <f>CAZUL!F291</f>
        <v>0</v>
      </c>
      <c r="L294" s="321">
        <f>CAZUL!G291</f>
        <v>1819.6</v>
      </c>
      <c r="M294" s="320">
        <f>CAZUL!H291</f>
        <v>0</v>
      </c>
      <c r="N294" s="322" t="s">
        <v>1307</v>
      </c>
      <c r="O294" s="323"/>
      <c r="Z294" s="324" t="str">
        <f>CAZUL!C291</f>
        <v>Retenção - Darf 5952 - PIS/COFINS/CSLL</v>
      </c>
    </row>
    <row r="295" spans="2:26" ht="13.95" customHeight="1">
      <c r="B295" s="325">
        <v>122003</v>
      </c>
      <c r="C295" s="313" t="s">
        <v>1306</v>
      </c>
      <c r="D295" s="314" t="str">
        <f>CAZUL!D292</f>
        <v>IRRF retido sobre Compra NFS 89 CLINICA DIAGNOSTICO IMAGEM</v>
      </c>
      <c r="E295" s="315" t="str">
        <f>CAZUL!N292</f>
        <v>20/12/2021</v>
      </c>
      <c r="F295" s="316" t="str">
        <f>INICIO!D$5</f>
        <v>HOSPITAL SÃO LUCAS</v>
      </c>
      <c r="G295" s="317" t="e">
        <f>VLOOKUP(H295,FORNECEDOR!$A$1:$B$897,2,FALSE)</f>
        <v>#N/A</v>
      </c>
      <c r="H295" s="318" t="str">
        <f>CAZUL!E292</f>
        <v>SECRETARIA DA RECEITA FEDERAL DO BRASIL</v>
      </c>
      <c r="I295" s="319" t="str">
        <f>VLOOKUP(Z295,DESPESAS!A$1:D$988,2,FALSE)</f>
        <v>03.30</v>
      </c>
      <c r="J295" s="319" t="str">
        <f>VLOOKUP(Z295,DESPESAS!A$1:D$2034,3,FALSE)</f>
        <v>IR SOBRE PRESTAÇÃO DE SERVIÇOS</v>
      </c>
      <c r="K295" s="320">
        <f>CAZUL!F292</f>
        <v>0</v>
      </c>
      <c r="L295" s="321">
        <f>CAZUL!G292</f>
        <v>53.34</v>
      </c>
      <c r="M295" s="320">
        <f>CAZUL!H292</f>
        <v>0</v>
      </c>
      <c r="N295" s="322" t="s">
        <v>1307</v>
      </c>
      <c r="O295" s="323"/>
      <c r="Z295" s="324" t="str">
        <f>CAZUL!C292</f>
        <v>Retenção - Darf 1708 - IRRF</v>
      </c>
    </row>
    <row r="296" spans="2:26" ht="13.95" customHeight="1">
      <c r="B296" s="325">
        <v>122004</v>
      </c>
      <c r="C296" s="313" t="s">
        <v>1306</v>
      </c>
      <c r="D296" s="314" t="str">
        <f>CAZUL!D293</f>
        <v>PIS/COFINS/CSLL retido sobre Compra NFS 89 CLINICA DIAGNOSTICO IMAGEM</v>
      </c>
      <c r="E296" s="315" t="str">
        <f>CAZUL!N293</f>
        <v>20/12/2021</v>
      </c>
      <c r="F296" s="316" t="str">
        <f>INICIO!D$5</f>
        <v>HOSPITAL SÃO LUCAS</v>
      </c>
      <c r="G296" s="317" t="e">
        <f>VLOOKUP(H296,FORNECEDOR!$A$1:$B$897,2,FALSE)</f>
        <v>#N/A</v>
      </c>
      <c r="H296" s="318" t="str">
        <f>CAZUL!E293</f>
        <v>SECRETARIA DA RECEITA FEDERAL DO BRASIL</v>
      </c>
      <c r="I296" s="319" t="str">
        <f>VLOOKUP(Z296,DESPESAS!A$1:D$988,2,FALSE)</f>
        <v>03.28</v>
      </c>
      <c r="J296" s="319" t="str">
        <f>VLOOKUP(Z296,DESPESAS!A$1:D$2034,3,FALSE)</f>
        <v>PIS/COFINS/CSLL</v>
      </c>
      <c r="K296" s="320">
        <f>CAZUL!F293</f>
        <v>0</v>
      </c>
      <c r="L296" s="321">
        <f>CAZUL!G293</f>
        <v>165.37</v>
      </c>
      <c r="M296" s="320">
        <f>CAZUL!H293</f>
        <v>0</v>
      </c>
      <c r="N296" s="322" t="s">
        <v>1307</v>
      </c>
      <c r="O296" s="323"/>
      <c r="Z296" s="324" t="str">
        <f>CAZUL!C293</f>
        <v>Retenção - Darf 5952 - PIS/COFINS/CSLL</v>
      </c>
    </row>
    <row r="297" spans="2:26" ht="13.95" customHeight="1">
      <c r="B297" s="325">
        <v>122003</v>
      </c>
      <c r="C297" s="313" t="s">
        <v>1306</v>
      </c>
      <c r="D297" s="314" t="str">
        <f>CAZUL!D294</f>
        <v>IRRF retido sobre Compra NFS 90 - CLINICA DIAGNOSTICA IMAGEM</v>
      </c>
      <c r="E297" s="315" t="str">
        <f>CAZUL!N294</f>
        <v>20/12/2021</v>
      </c>
      <c r="F297" s="316" t="str">
        <f>INICIO!D$5</f>
        <v>HOSPITAL SÃO LUCAS</v>
      </c>
      <c r="G297" s="317" t="e">
        <f>VLOOKUP(H297,FORNECEDOR!$A$1:$B$897,2,FALSE)</f>
        <v>#N/A</v>
      </c>
      <c r="H297" s="318" t="str">
        <f>CAZUL!E294</f>
        <v>SECRETARIA DA RECEITA FEDERAL DO BRASIL</v>
      </c>
      <c r="I297" s="319" t="str">
        <f>VLOOKUP(Z297,DESPESAS!A$1:D$988,2,FALSE)</f>
        <v>03.30</v>
      </c>
      <c r="J297" s="319" t="str">
        <f>VLOOKUP(Z297,DESPESAS!A$1:D$2034,3,FALSE)</f>
        <v>IR SOBRE PRESTAÇÃO DE SERVIÇOS</v>
      </c>
      <c r="K297" s="320">
        <f>CAZUL!F294</f>
        <v>0</v>
      </c>
      <c r="L297" s="321">
        <f>CAZUL!G294</f>
        <v>67.13</v>
      </c>
      <c r="M297" s="320">
        <f>CAZUL!H294</f>
        <v>0</v>
      </c>
      <c r="N297" s="322" t="s">
        <v>1307</v>
      </c>
      <c r="O297" s="323"/>
      <c r="Z297" s="324" t="str">
        <f>CAZUL!C294</f>
        <v>Retenção - Darf 1708 - IRRF</v>
      </c>
    </row>
    <row r="298" spans="2:26" ht="13.95" customHeight="1">
      <c r="B298" s="325">
        <v>122004</v>
      </c>
      <c r="C298" s="313" t="s">
        <v>1306</v>
      </c>
      <c r="D298" s="314" t="str">
        <f>CAZUL!D295</f>
        <v>PIS/COFINS/CSLL retido sobre Compra NFS 90 - CLINICA DIAGNOSTICA IMAGEM</v>
      </c>
      <c r="E298" s="315" t="str">
        <f>CAZUL!N295</f>
        <v>20/12/2021</v>
      </c>
      <c r="F298" s="316" t="str">
        <f>INICIO!D$5</f>
        <v>HOSPITAL SÃO LUCAS</v>
      </c>
      <c r="G298" s="317" t="e">
        <f>VLOOKUP(H298,FORNECEDOR!$A$1:$B$897,2,FALSE)</f>
        <v>#N/A</v>
      </c>
      <c r="H298" s="318" t="str">
        <f>CAZUL!E295</f>
        <v>SECRETARIA DA RECEITA FEDERAL DO BRASIL</v>
      </c>
      <c r="I298" s="319" t="str">
        <f>VLOOKUP(Z298,DESPESAS!A$1:D$988,2,FALSE)</f>
        <v>03.28</v>
      </c>
      <c r="J298" s="319" t="str">
        <f>VLOOKUP(Z298,DESPESAS!A$1:D$2034,3,FALSE)</f>
        <v>PIS/COFINS/CSLL</v>
      </c>
      <c r="K298" s="320">
        <f>CAZUL!F295</f>
        <v>0</v>
      </c>
      <c r="L298" s="321">
        <f>CAZUL!G295</f>
        <v>208.12</v>
      </c>
      <c r="M298" s="320">
        <f>CAZUL!H295</f>
        <v>0</v>
      </c>
      <c r="N298" s="322" t="s">
        <v>1307</v>
      </c>
      <c r="O298" s="323"/>
      <c r="Z298" s="324" t="str">
        <f>CAZUL!C295</f>
        <v>Retenção - Darf 5952 - PIS/COFINS/CSLL</v>
      </c>
    </row>
    <row r="299" spans="2:26" ht="13.95" customHeight="1">
      <c r="B299" s="325">
        <v>122003</v>
      </c>
      <c r="C299" s="313" t="s">
        <v>1306</v>
      </c>
      <c r="D299" s="314" t="str">
        <f>CAZUL!D296</f>
        <v>IRRF retido sobre Compra NFS 3453 - FORTAL</v>
      </c>
      <c r="E299" s="315" t="str">
        <f>CAZUL!N296</f>
        <v>20/12/2021</v>
      </c>
      <c r="F299" s="316" t="str">
        <f>INICIO!D$5</f>
        <v>HOSPITAL SÃO LUCAS</v>
      </c>
      <c r="G299" s="317" t="e">
        <f>VLOOKUP(H299,FORNECEDOR!$A$1:$B$897,2,FALSE)</f>
        <v>#N/A</v>
      </c>
      <c r="H299" s="318" t="str">
        <f>CAZUL!E296</f>
        <v>SECRETARIA DA RECEITA FEDERAL DO BRASIL</v>
      </c>
      <c r="I299" s="319" t="str">
        <f>VLOOKUP(Z299,DESPESAS!A$1:D$988,2,FALSE)</f>
        <v>03.30</v>
      </c>
      <c r="J299" s="319" t="str">
        <f>VLOOKUP(Z299,DESPESAS!A$1:D$2034,3,FALSE)</f>
        <v>IR SOBRE PRESTAÇÃO DE SERVIÇOS</v>
      </c>
      <c r="K299" s="320">
        <f>CAZUL!F296</f>
        <v>0</v>
      </c>
      <c r="L299" s="321">
        <f>CAZUL!G296</f>
        <v>24.19</v>
      </c>
      <c r="M299" s="320">
        <f>CAZUL!H296</f>
        <v>0</v>
      </c>
      <c r="N299" s="322" t="s">
        <v>1307</v>
      </c>
      <c r="O299" s="323"/>
      <c r="Z299" s="324" t="str">
        <f>CAZUL!C296</f>
        <v>Retenção - Darf 1708 - IRRF</v>
      </c>
    </row>
    <row r="300" spans="2:26" ht="13.95" customHeight="1">
      <c r="B300" s="325">
        <v>122004</v>
      </c>
      <c r="C300" s="313" t="s">
        <v>1306</v>
      </c>
      <c r="D300" s="314" t="str">
        <f>CAZUL!D297</f>
        <v>PIS/COFINS/CSLL retido sobre Compra NFS 3453 - FORTAL</v>
      </c>
      <c r="E300" s="315" t="str">
        <f>CAZUL!N297</f>
        <v>20/12/2021</v>
      </c>
      <c r="F300" s="316" t="str">
        <f>INICIO!D$5</f>
        <v>HOSPITAL SÃO LUCAS</v>
      </c>
      <c r="G300" s="317" t="e">
        <f>VLOOKUP(H300,FORNECEDOR!$A$1:$B$897,2,FALSE)</f>
        <v>#N/A</v>
      </c>
      <c r="H300" s="318" t="str">
        <f>CAZUL!E297</f>
        <v>SECRETARIA DA RECEITA FEDERAL DO BRASIL</v>
      </c>
      <c r="I300" s="319" t="str">
        <f>VLOOKUP(Z300,DESPESAS!A$1:D$988,2,FALSE)</f>
        <v>03.28</v>
      </c>
      <c r="J300" s="319" t="str">
        <f>VLOOKUP(Z300,DESPESAS!A$1:D$2034,3,FALSE)</f>
        <v>PIS/COFINS/CSLL</v>
      </c>
      <c r="K300" s="320">
        <f>CAZUL!F297</f>
        <v>0</v>
      </c>
      <c r="L300" s="321">
        <f>CAZUL!G297</f>
        <v>124.6</v>
      </c>
      <c r="M300" s="320">
        <f>CAZUL!H297</f>
        <v>0</v>
      </c>
      <c r="N300" s="322" t="s">
        <v>1307</v>
      </c>
      <c r="O300" s="323"/>
      <c r="Z300" s="324" t="str">
        <f>CAZUL!C297</f>
        <v>Retenção - Darf 5952 - PIS/COFINS/CSLL</v>
      </c>
    </row>
    <row r="301" spans="2:26" ht="13.95" customHeight="1">
      <c r="B301" s="325">
        <v>122003</v>
      </c>
      <c r="C301" s="313" t="s">
        <v>1306</v>
      </c>
      <c r="D301" s="314" t="str">
        <f>CAZUL!D298</f>
        <v>IRRF retido sobre Compra NFS 58 - ATIVIDADE MÉDICA</v>
      </c>
      <c r="E301" s="315" t="str">
        <f>CAZUL!N298</f>
        <v>20/12/2021</v>
      </c>
      <c r="F301" s="316" t="str">
        <f>INICIO!D$5</f>
        <v>HOSPITAL SÃO LUCAS</v>
      </c>
      <c r="G301" s="317" t="e">
        <f>VLOOKUP(H301,FORNECEDOR!$A$1:$B$897,2,FALSE)</f>
        <v>#N/A</v>
      </c>
      <c r="H301" s="318" t="str">
        <f>CAZUL!E298</f>
        <v>SECRETARIA DA RECEITA FEDERAL DO BRASIL</v>
      </c>
      <c r="I301" s="319" t="str">
        <f>VLOOKUP(Z301,DESPESAS!A$1:D$988,2,FALSE)</f>
        <v>03.30</v>
      </c>
      <c r="J301" s="319" t="str">
        <f>VLOOKUP(Z301,DESPESAS!A$1:D$2034,3,FALSE)</f>
        <v>IR SOBRE PRESTAÇÃO DE SERVIÇOS</v>
      </c>
      <c r="K301" s="320">
        <f>CAZUL!F298</f>
        <v>0</v>
      </c>
      <c r="L301" s="321">
        <f>CAZUL!G298</f>
        <v>203.22</v>
      </c>
      <c r="M301" s="320">
        <f>CAZUL!H298</f>
        <v>0</v>
      </c>
      <c r="N301" s="322" t="s">
        <v>1307</v>
      </c>
      <c r="O301" s="323"/>
      <c r="Z301" s="324" t="str">
        <f>CAZUL!C298</f>
        <v>Retenção - Darf 1708 - IRRF</v>
      </c>
    </row>
    <row r="302" spans="2:26" ht="13.95" customHeight="1">
      <c r="B302" s="325">
        <v>122004</v>
      </c>
      <c r="C302" s="313" t="s">
        <v>1306</v>
      </c>
      <c r="D302" s="314" t="str">
        <f>CAZUL!D299</f>
        <v>PIS/COFINS/CSLL retido sobre Compra NFS 58 - ATIVIDADE MÉDICA</v>
      </c>
      <c r="E302" s="315" t="str">
        <f>CAZUL!N299</f>
        <v>20/12/2021</v>
      </c>
      <c r="F302" s="316" t="str">
        <f>INICIO!D$5</f>
        <v>HOSPITAL SÃO LUCAS</v>
      </c>
      <c r="G302" s="317" t="e">
        <f>VLOOKUP(H302,FORNECEDOR!$A$1:$B$897,2,FALSE)</f>
        <v>#N/A</v>
      </c>
      <c r="H302" s="318" t="str">
        <f>CAZUL!E299</f>
        <v>SECRETARIA DA RECEITA FEDERAL DO BRASIL</v>
      </c>
      <c r="I302" s="319" t="str">
        <f>VLOOKUP(Z302,DESPESAS!A$1:D$988,2,FALSE)</f>
        <v>03.28</v>
      </c>
      <c r="J302" s="319" t="str">
        <f>VLOOKUP(Z302,DESPESAS!A$1:D$2034,3,FALSE)</f>
        <v>PIS/COFINS/CSLL</v>
      </c>
      <c r="K302" s="320">
        <f>CAZUL!F299</f>
        <v>0</v>
      </c>
      <c r="L302" s="321">
        <f>CAZUL!G299</f>
        <v>629.98</v>
      </c>
      <c r="M302" s="320">
        <f>CAZUL!H299</f>
        <v>0</v>
      </c>
      <c r="N302" s="322" t="s">
        <v>1307</v>
      </c>
      <c r="O302" s="323"/>
      <c r="Z302" s="324" t="str">
        <f>CAZUL!C299</f>
        <v>Retenção - Darf 5952 - PIS/COFINS/CSLL</v>
      </c>
    </row>
    <row r="303" spans="2:26" ht="13.95" customHeight="1">
      <c r="B303" s="325">
        <v>122003</v>
      </c>
      <c r="C303" s="313" t="s">
        <v>1306</v>
      </c>
      <c r="D303" s="314" t="str">
        <f>CAZUL!D300</f>
        <v>IRRF retido sobre Compra NFS 668 - BRITO</v>
      </c>
      <c r="E303" s="315" t="str">
        <f>CAZUL!N300</f>
        <v>20/12/2021</v>
      </c>
      <c r="F303" s="316" t="str">
        <f>INICIO!D$5</f>
        <v>HOSPITAL SÃO LUCAS</v>
      </c>
      <c r="G303" s="317" t="e">
        <f>VLOOKUP(H303,FORNECEDOR!$A$1:$B$897,2,FALSE)</f>
        <v>#N/A</v>
      </c>
      <c r="H303" s="318" t="str">
        <f>CAZUL!E300</f>
        <v>SECRETARIA DA RECEITA FEDERAL DO BRASIL</v>
      </c>
      <c r="I303" s="319" t="str">
        <f>VLOOKUP(Z303,DESPESAS!A$1:D$988,2,FALSE)</f>
        <v>03.30</v>
      </c>
      <c r="J303" s="319" t="str">
        <f>VLOOKUP(Z303,DESPESAS!A$1:D$2034,3,FALSE)</f>
        <v>IR SOBRE PRESTAÇÃO DE SERVIÇOS</v>
      </c>
      <c r="K303" s="320">
        <f>CAZUL!F300</f>
        <v>0</v>
      </c>
      <c r="L303" s="321">
        <f>CAZUL!G300</f>
        <v>208.66</v>
      </c>
      <c r="M303" s="320">
        <f>CAZUL!H300</f>
        <v>0</v>
      </c>
      <c r="N303" s="322" t="s">
        <v>1307</v>
      </c>
      <c r="O303" s="323"/>
      <c r="Z303" s="324" t="str">
        <f>CAZUL!C300</f>
        <v>Retenção - Darf 1708 - IRRF</v>
      </c>
    </row>
    <row r="304" spans="2:26" ht="13.95" customHeight="1">
      <c r="B304" s="325">
        <v>122004</v>
      </c>
      <c r="C304" s="313" t="s">
        <v>1306</v>
      </c>
      <c r="D304" s="314" t="str">
        <f>CAZUL!D301</f>
        <v>PIS/COFINS/CSLL retido sobre Compra NFS 668 - BRITO</v>
      </c>
      <c r="E304" s="315" t="str">
        <f>CAZUL!N301</f>
        <v>20/12/2021</v>
      </c>
      <c r="F304" s="316" t="str">
        <f>INICIO!D$5</f>
        <v>HOSPITAL SÃO LUCAS</v>
      </c>
      <c r="G304" s="317" t="e">
        <f>VLOOKUP(H304,FORNECEDOR!$A$1:$B$897,2,FALSE)</f>
        <v>#N/A</v>
      </c>
      <c r="H304" s="318" t="str">
        <f>CAZUL!E301</f>
        <v>SECRETARIA DA RECEITA FEDERAL DO BRASIL</v>
      </c>
      <c r="I304" s="319" t="str">
        <f>VLOOKUP(Z304,DESPESAS!A$1:D$988,2,FALSE)</f>
        <v>03.28</v>
      </c>
      <c r="J304" s="319" t="str">
        <f>VLOOKUP(Z304,DESPESAS!A$1:D$2034,3,FALSE)</f>
        <v>PIS/COFINS/CSLL</v>
      </c>
      <c r="K304" s="320">
        <f>CAZUL!F301</f>
        <v>0</v>
      </c>
      <c r="L304" s="321">
        <f>CAZUL!G301</f>
        <v>646.85</v>
      </c>
      <c r="M304" s="320">
        <f>CAZUL!H301</f>
        <v>0</v>
      </c>
      <c r="N304" s="322" t="s">
        <v>1307</v>
      </c>
      <c r="O304" s="323"/>
      <c r="Z304" s="324" t="str">
        <f>CAZUL!C301</f>
        <v>Retenção - Darf 5952 - PIS/COFINS/CSLL</v>
      </c>
    </row>
    <row r="305" spans="2:26" ht="13.95" customHeight="1">
      <c r="B305" s="325">
        <v>122003</v>
      </c>
      <c r="C305" s="313" t="s">
        <v>1306</v>
      </c>
      <c r="D305" s="314" t="str">
        <f>CAZUL!D302</f>
        <v>IRRF retido sobre Compra NFS 1357 - ORTOCLINICA</v>
      </c>
      <c r="E305" s="315" t="str">
        <f>CAZUL!N302</f>
        <v>20/12/2021</v>
      </c>
      <c r="F305" s="316" t="str">
        <f>INICIO!D$5</f>
        <v>HOSPITAL SÃO LUCAS</v>
      </c>
      <c r="G305" s="317" t="e">
        <f>VLOOKUP(H305,FORNECEDOR!$A$1:$B$897,2,FALSE)</f>
        <v>#N/A</v>
      </c>
      <c r="H305" s="318" t="str">
        <f>CAZUL!E302</f>
        <v>SECRETARIA DA RECEITA FEDERAL DO BRASIL</v>
      </c>
      <c r="I305" s="319" t="str">
        <f>VLOOKUP(Z305,DESPESAS!A$1:D$988,2,FALSE)</f>
        <v>03.30</v>
      </c>
      <c r="J305" s="319" t="str">
        <f>VLOOKUP(Z305,DESPESAS!A$1:D$2034,3,FALSE)</f>
        <v>IR SOBRE PRESTAÇÃO DE SERVIÇOS</v>
      </c>
      <c r="K305" s="320">
        <f>CAZUL!F302</f>
        <v>0</v>
      </c>
      <c r="L305" s="321">
        <f>CAZUL!G302</f>
        <v>72.58</v>
      </c>
      <c r="M305" s="320">
        <f>CAZUL!H302</f>
        <v>0</v>
      </c>
      <c r="N305" s="322" t="s">
        <v>1307</v>
      </c>
      <c r="O305" s="323"/>
      <c r="Z305" s="324" t="str">
        <f>CAZUL!C302</f>
        <v>Retenção - Darf 1708 - IRRF</v>
      </c>
    </row>
    <row r="306" spans="2:26" ht="13.95" customHeight="1">
      <c r="B306" s="325">
        <v>122004</v>
      </c>
      <c r="C306" s="313" t="s">
        <v>1306</v>
      </c>
      <c r="D306" s="314" t="str">
        <f>CAZUL!D303</f>
        <v>PIS/COFINS/CSLL retido sobre Compra NFS 1357 ORTOCLINICA</v>
      </c>
      <c r="E306" s="315" t="str">
        <f>CAZUL!N303</f>
        <v>20/12/2021</v>
      </c>
      <c r="F306" s="316" t="str">
        <f>INICIO!D$5</f>
        <v>HOSPITAL SÃO LUCAS</v>
      </c>
      <c r="G306" s="317" t="e">
        <f>VLOOKUP(H306,FORNECEDOR!$A$1:$B$897,2,FALSE)</f>
        <v>#N/A</v>
      </c>
      <c r="H306" s="318" t="str">
        <f>CAZUL!E303</f>
        <v>SECRETARIA DA RECEITA FEDERAL DO BRASIL</v>
      </c>
      <c r="I306" s="319" t="str">
        <f>VLOOKUP(Z306,DESPESAS!A$1:D$988,2,FALSE)</f>
        <v>03.28</v>
      </c>
      <c r="J306" s="319" t="str">
        <f>VLOOKUP(Z306,DESPESAS!A$1:D$2034,3,FALSE)</f>
        <v>PIS/COFINS/CSLL</v>
      </c>
      <c r="K306" s="320">
        <f>CAZUL!F303</f>
        <v>0</v>
      </c>
      <c r="L306" s="321">
        <f>CAZUL!G303</f>
        <v>225</v>
      </c>
      <c r="M306" s="320">
        <f>CAZUL!H303</f>
        <v>0</v>
      </c>
      <c r="N306" s="322" t="s">
        <v>1307</v>
      </c>
      <c r="O306" s="323"/>
      <c r="Z306" s="324" t="str">
        <f>CAZUL!C303</f>
        <v>Retenção - Darf 5952 - PIS/COFINS/CSLL</v>
      </c>
    </row>
    <row r="307" spans="2:26" ht="13.95" customHeight="1">
      <c r="B307" s="325">
        <v>122003</v>
      </c>
      <c r="C307" s="313" t="s">
        <v>1306</v>
      </c>
      <c r="D307" s="314" t="str">
        <f>CAZUL!D304</f>
        <v>IRRF retido sobre Compra NFS 871 - WR</v>
      </c>
      <c r="E307" s="315" t="str">
        <f>CAZUL!N304</f>
        <v>20/12/2021</v>
      </c>
      <c r="F307" s="316" t="str">
        <f>INICIO!D$5</f>
        <v>HOSPITAL SÃO LUCAS</v>
      </c>
      <c r="G307" s="317" t="e">
        <f>VLOOKUP(H307,FORNECEDOR!$A$1:$B$897,2,FALSE)</f>
        <v>#N/A</v>
      </c>
      <c r="H307" s="318" t="str">
        <f>CAZUL!E304</f>
        <v>SECRETARIA DA RECEITA FEDERAL DO BRASIL</v>
      </c>
      <c r="I307" s="319" t="str">
        <f>VLOOKUP(Z307,DESPESAS!A$1:D$988,2,FALSE)</f>
        <v>03.30</v>
      </c>
      <c r="J307" s="319" t="str">
        <f>VLOOKUP(Z307,DESPESAS!A$1:D$2034,3,FALSE)</f>
        <v>IR SOBRE PRESTAÇÃO DE SERVIÇOS</v>
      </c>
      <c r="K307" s="320">
        <f>CAZUL!F304</f>
        <v>0</v>
      </c>
      <c r="L307" s="321">
        <f>CAZUL!G304</f>
        <v>38.36</v>
      </c>
      <c r="M307" s="320">
        <f>CAZUL!H304</f>
        <v>0</v>
      </c>
      <c r="N307" s="322" t="s">
        <v>1307</v>
      </c>
      <c r="O307" s="323"/>
      <c r="Z307" s="324" t="str">
        <f>CAZUL!C304</f>
        <v>Retenção - Darf 1708 - IRRF</v>
      </c>
    </row>
    <row r="308" spans="2:26" ht="13.95" customHeight="1">
      <c r="B308" s="325">
        <v>122004</v>
      </c>
      <c r="C308" s="313" t="s">
        <v>1306</v>
      </c>
      <c r="D308" s="314" t="str">
        <f>CAZUL!D305</f>
        <v>PIS/COFINS/CSLL retido sobre Compra NFS 871 - WR</v>
      </c>
      <c r="E308" s="315" t="str">
        <f>CAZUL!N305</f>
        <v>20/12/2021</v>
      </c>
      <c r="F308" s="316" t="str">
        <f>INICIO!D$5</f>
        <v>HOSPITAL SÃO LUCAS</v>
      </c>
      <c r="G308" s="317" t="e">
        <f>VLOOKUP(H308,FORNECEDOR!$A$1:$B$897,2,FALSE)</f>
        <v>#N/A</v>
      </c>
      <c r="H308" s="318" t="str">
        <f>CAZUL!E305</f>
        <v>SECRETARIA DA RECEITA FEDERAL DO BRASIL</v>
      </c>
      <c r="I308" s="319" t="str">
        <f>VLOOKUP(Z308,DESPESAS!A$1:D$988,2,FALSE)</f>
        <v>03.28</v>
      </c>
      <c r="J308" s="319" t="str">
        <f>VLOOKUP(Z308,DESPESAS!A$1:D$2034,3,FALSE)</f>
        <v>PIS/COFINS/CSLL</v>
      </c>
      <c r="K308" s="320">
        <f>CAZUL!F305</f>
        <v>0</v>
      </c>
      <c r="L308" s="321">
        <f>CAZUL!G305</f>
        <v>118.91</v>
      </c>
      <c r="M308" s="320">
        <f>CAZUL!H305</f>
        <v>0</v>
      </c>
      <c r="N308" s="322" t="s">
        <v>1307</v>
      </c>
      <c r="O308" s="323"/>
      <c r="Z308" s="324" t="str">
        <f>CAZUL!C305</f>
        <v>Retenção - Darf 5952 - PIS/COFINS/CSLL</v>
      </c>
    </row>
    <row r="309" spans="2:26" ht="13.95" customHeight="1">
      <c r="B309" s="325">
        <v>122003</v>
      </c>
      <c r="C309" s="313" t="s">
        <v>1306</v>
      </c>
      <c r="D309" s="314" t="str">
        <f>CAZUL!D306</f>
        <v>IRRF retido sobre Compra NFS 769 - JH SAÚDE</v>
      </c>
      <c r="E309" s="315" t="str">
        <f>CAZUL!N306</f>
        <v>20/12/2021</v>
      </c>
      <c r="F309" s="316" t="str">
        <f>INICIO!D$5</f>
        <v>HOSPITAL SÃO LUCAS</v>
      </c>
      <c r="G309" s="317" t="e">
        <f>VLOOKUP(H309,FORNECEDOR!$A$1:$B$897,2,FALSE)</f>
        <v>#N/A</v>
      </c>
      <c r="H309" s="318" t="str">
        <f>CAZUL!E306</f>
        <v>SECRETARIA DA RECEITA FEDERAL DO BRASIL</v>
      </c>
      <c r="I309" s="319" t="str">
        <f>VLOOKUP(Z309,DESPESAS!A$1:D$988,2,FALSE)</f>
        <v>03.30</v>
      </c>
      <c r="J309" s="319" t="str">
        <f>VLOOKUP(Z309,DESPESAS!A$1:D$2034,3,FALSE)</f>
        <v>IR SOBRE PRESTAÇÃO DE SERVIÇOS</v>
      </c>
      <c r="K309" s="320">
        <f>CAZUL!F306</f>
        <v>0</v>
      </c>
      <c r="L309" s="321">
        <f>CAZUL!G306</f>
        <v>21.77</v>
      </c>
      <c r="M309" s="320">
        <f>CAZUL!H306</f>
        <v>0</v>
      </c>
      <c r="N309" s="322" t="s">
        <v>1307</v>
      </c>
      <c r="O309" s="323"/>
      <c r="Z309" s="324" t="str">
        <f>CAZUL!C306</f>
        <v>Retenção - Darf 1708 - IRRF</v>
      </c>
    </row>
    <row r="310" spans="2:26" ht="13.95" customHeight="1">
      <c r="B310" s="325">
        <v>122004</v>
      </c>
      <c r="C310" s="313" t="s">
        <v>1306</v>
      </c>
      <c r="D310" s="314" t="str">
        <f>CAZUL!D307</f>
        <v>PIS/COFINS/CSLL retido sobre Compra NFS 769 - JH SAÚDE</v>
      </c>
      <c r="E310" s="315" t="str">
        <f>CAZUL!N307</f>
        <v>20/12/2021</v>
      </c>
      <c r="F310" s="316" t="str">
        <f>INICIO!D$5</f>
        <v>HOSPITAL SÃO LUCAS</v>
      </c>
      <c r="G310" s="317" t="e">
        <f>VLOOKUP(H310,FORNECEDOR!$A$1:$B$897,2,FALSE)</f>
        <v>#N/A</v>
      </c>
      <c r="H310" s="318" t="str">
        <f>CAZUL!E307</f>
        <v>SECRETARIA DA RECEITA FEDERAL DO BRASIL</v>
      </c>
      <c r="I310" s="319" t="str">
        <f>VLOOKUP(Z310,DESPESAS!A$1:D$988,2,FALSE)</f>
        <v>03.28</v>
      </c>
      <c r="J310" s="319" t="str">
        <f>VLOOKUP(Z310,DESPESAS!A$1:D$2034,3,FALSE)</f>
        <v>PIS/COFINS/CSLL</v>
      </c>
      <c r="K310" s="320">
        <f>CAZUL!F307</f>
        <v>0</v>
      </c>
      <c r="L310" s="321">
        <f>CAZUL!G307</f>
        <v>67.510000000000005</v>
      </c>
      <c r="M310" s="320">
        <f>CAZUL!H307</f>
        <v>0</v>
      </c>
      <c r="N310" s="322" t="s">
        <v>1307</v>
      </c>
      <c r="O310" s="323"/>
      <c r="Z310" s="324" t="str">
        <f>CAZUL!C307</f>
        <v>Retenção - Darf 5952 - PIS/COFINS/CSLL</v>
      </c>
    </row>
    <row r="311" spans="2:26" ht="13.95" customHeight="1">
      <c r="B311" s="325">
        <v>122003</v>
      </c>
      <c r="C311" s="313" t="s">
        <v>1306</v>
      </c>
      <c r="D311" s="314" t="str">
        <f>CAZUL!D308</f>
        <v>IRRF retido sobre Compra NFS 52 - CLINICA SÃO GERALDO</v>
      </c>
      <c r="E311" s="315" t="str">
        <f>CAZUL!N308</f>
        <v>20/12/2021</v>
      </c>
      <c r="F311" s="316" t="str">
        <f>INICIO!D$5</f>
        <v>HOSPITAL SÃO LUCAS</v>
      </c>
      <c r="G311" s="317" t="e">
        <f>VLOOKUP(H311,FORNECEDOR!$A$1:$B$897,2,FALSE)</f>
        <v>#N/A</v>
      </c>
      <c r="H311" s="318" t="str">
        <f>CAZUL!E308</f>
        <v>SECRETARIA DA RECEITA FEDERAL DO BRASIL</v>
      </c>
      <c r="I311" s="319" t="str">
        <f>VLOOKUP(Z311,DESPESAS!A$1:D$988,2,FALSE)</f>
        <v>03.30</v>
      </c>
      <c r="J311" s="319" t="str">
        <f>VLOOKUP(Z311,DESPESAS!A$1:D$2034,3,FALSE)</f>
        <v>IR SOBRE PRESTAÇÃO DE SERVIÇOS</v>
      </c>
      <c r="K311" s="320">
        <f>CAZUL!F308</f>
        <v>0</v>
      </c>
      <c r="L311" s="321">
        <f>CAZUL!G308</f>
        <v>101.6</v>
      </c>
      <c r="M311" s="320">
        <f>CAZUL!H308</f>
        <v>0</v>
      </c>
      <c r="N311" s="322" t="s">
        <v>1307</v>
      </c>
      <c r="O311" s="323"/>
      <c r="Z311" s="324" t="str">
        <f>CAZUL!C308</f>
        <v>Retenção - Darf 1708 - IRRF</v>
      </c>
    </row>
    <row r="312" spans="2:26" ht="13.95" customHeight="1">
      <c r="B312" s="325">
        <v>122004</v>
      </c>
      <c r="C312" s="313" t="s">
        <v>1306</v>
      </c>
      <c r="D312" s="314" t="str">
        <f>CAZUL!D309</f>
        <v>PIS/COFINS/CSLL retido sobre Compra NFS 52 - CLINICA SÃO GERALDO</v>
      </c>
      <c r="E312" s="315" t="str">
        <f>CAZUL!N309</f>
        <v>20/12/2021</v>
      </c>
      <c r="F312" s="316" t="str">
        <f>INICIO!D$5</f>
        <v>HOSPITAL SÃO LUCAS</v>
      </c>
      <c r="G312" s="317" t="e">
        <f>VLOOKUP(H312,FORNECEDOR!$A$1:$B$897,2,FALSE)</f>
        <v>#N/A</v>
      </c>
      <c r="H312" s="318" t="str">
        <f>CAZUL!E309</f>
        <v>SECRETARIA DA RECEITA FEDERAL DO BRASIL</v>
      </c>
      <c r="I312" s="319" t="str">
        <f>VLOOKUP(Z312,DESPESAS!A$1:D$988,2,FALSE)</f>
        <v>03.28</v>
      </c>
      <c r="J312" s="319" t="str">
        <f>VLOOKUP(Z312,DESPESAS!A$1:D$2034,3,FALSE)</f>
        <v>PIS/COFINS/CSLL</v>
      </c>
      <c r="K312" s="320">
        <f>CAZUL!F309</f>
        <v>0</v>
      </c>
      <c r="L312" s="321">
        <f>CAZUL!G309</f>
        <v>314.97000000000003</v>
      </c>
      <c r="M312" s="320">
        <f>CAZUL!H309</f>
        <v>0</v>
      </c>
      <c r="N312" s="322" t="s">
        <v>1307</v>
      </c>
      <c r="O312" s="323"/>
      <c r="Z312" s="324" t="str">
        <f>CAZUL!C309</f>
        <v>Retenção - Darf 5952 - PIS/COFINS/CSLL</v>
      </c>
    </row>
    <row r="313" spans="2:26" ht="13.95" customHeight="1">
      <c r="B313" s="325">
        <v>122003</v>
      </c>
      <c r="C313" s="313" t="s">
        <v>1306</v>
      </c>
      <c r="D313" s="314" t="str">
        <f>CAZUL!D310</f>
        <v>IRRF retido sobre Compra NFS 757 - JH SAÚDE</v>
      </c>
      <c r="E313" s="315" t="str">
        <f>CAZUL!N310</f>
        <v>20/12/2021</v>
      </c>
      <c r="F313" s="316" t="str">
        <f>INICIO!D$5</f>
        <v>HOSPITAL SÃO LUCAS</v>
      </c>
      <c r="G313" s="317" t="e">
        <f>VLOOKUP(H313,FORNECEDOR!$A$1:$B$897,2,FALSE)</f>
        <v>#N/A</v>
      </c>
      <c r="H313" s="318" t="str">
        <f>CAZUL!E310</f>
        <v>SECRETARIA DA RECEITA FEDERAL DO BRASIL</v>
      </c>
      <c r="I313" s="319" t="str">
        <f>VLOOKUP(Z313,DESPESAS!A$1:D$988,2,FALSE)</f>
        <v>03.30</v>
      </c>
      <c r="J313" s="319" t="str">
        <f>VLOOKUP(Z313,DESPESAS!A$1:D$2034,3,FALSE)</f>
        <v>IR SOBRE PRESTAÇÃO DE SERVIÇOS</v>
      </c>
      <c r="K313" s="320">
        <f>CAZUL!F310</f>
        <v>0</v>
      </c>
      <c r="L313" s="321">
        <f>CAZUL!G310</f>
        <v>1393.49</v>
      </c>
      <c r="M313" s="320">
        <f>CAZUL!H310</f>
        <v>0</v>
      </c>
      <c r="N313" s="322" t="s">
        <v>1307</v>
      </c>
      <c r="O313" s="323"/>
      <c r="Z313" s="324" t="str">
        <f>CAZUL!C310</f>
        <v>Retenção - Darf 1708 - IRRF</v>
      </c>
    </row>
    <row r="314" spans="2:26" ht="13.95" customHeight="1">
      <c r="B314" s="325">
        <v>122004</v>
      </c>
      <c r="C314" s="313" t="s">
        <v>1306</v>
      </c>
      <c r="D314" s="314" t="str">
        <f>CAZUL!D311</f>
        <v>PIS/COFINS/CSLL retido sobre Compra NFS 757 - JH SAÚDE</v>
      </c>
      <c r="E314" s="315" t="str">
        <f>CAZUL!N311</f>
        <v>20/12/2021</v>
      </c>
      <c r="F314" s="316" t="str">
        <f>INICIO!D$5</f>
        <v>HOSPITAL SÃO LUCAS</v>
      </c>
      <c r="G314" s="317" t="e">
        <f>VLOOKUP(H314,FORNECEDOR!$A$1:$B$897,2,FALSE)</f>
        <v>#N/A</v>
      </c>
      <c r="H314" s="318" t="str">
        <f>CAZUL!E311</f>
        <v>SECRETARIA DA RECEITA FEDERAL DO BRASIL</v>
      </c>
      <c r="I314" s="319" t="str">
        <f>VLOOKUP(Z314,DESPESAS!A$1:D$988,2,FALSE)</f>
        <v>03.28</v>
      </c>
      <c r="J314" s="319" t="str">
        <f>VLOOKUP(Z314,DESPESAS!A$1:D$2034,3,FALSE)</f>
        <v>PIS/COFINS/CSLL</v>
      </c>
      <c r="K314" s="320">
        <f>CAZUL!F311</f>
        <v>0</v>
      </c>
      <c r="L314" s="321">
        <f>CAZUL!G311</f>
        <v>4319.82</v>
      </c>
      <c r="M314" s="320">
        <f>CAZUL!H311</f>
        <v>0</v>
      </c>
      <c r="N314" s="322" t="s">
        <v>1307</v>
      </c>
      <c r="O314" s="323"/>
      <c r="Z314" s="324" t="str">
        <f>CAZUL!C311</f>
        <v>Retenção - Darf 5952 - PIS/COFINS/CSLL</v>
      </c>
    </row>
    <row r="315" spans="2:26" ht="13.95" customHeight="1">
      <c r="B315" s="325">
        <v>122003</v>
      </c>
      <c r="C315" s="313" t="s">
        <v>1306</v>
      </c>
      <c r="D315" s="314" t="str">
        <f>CAZUL!D312</f>
        <v>IRRF retido sobre Compra NFS 391 - LEITAO</v>
      </c>
      <c r="E315" s="315" t="str">
        <f>CAZUL!N312</f>
        <v>20/12/2021</v>
      </c>
      <c r="F315" s="316" t="str">
        <f>INICIO!D$5</f>
        <v>HOSPITAL SÃO LUCAS</v>
      </c>
      <c r="G315" s="317" t="e">
        <f>VLOOKUP(H315,FORNECEDOR!$A$1:$B$897,2,FALSE)</f>
        <v>#N/A</v>
      </c>
      <c r="H315" s="318" t="str">
        <f>CAZUL!E312</f>
        <v>SECRETARIA DA RECEITA FEDERAL DO BRASIL</v>
      </c>
      <c r="I315" s="319" t="str">
        <f>VLOOKUP(Z315,DESPESAS!A$1:D$988,2,FALSE)</f>
        <v>03.30</v>
      </c>
      <c r="J315" s="319" t="str">
        <f>VLOOKUP(Z315,DESPESAS!A$1:D$2034,3,FALSE)</f>
        <v>IR SOBRE PRESTAÇÃO DE SERVIÇOS</v>
      </c>
      <c r="K315" s="320">
        <f>CAZUL!F312</f>
        <v>0</v>
      </c>
      <c r="L315" s="321">
        <f>CAZUL!G312</f>
        <v>21.77</v>
      </c>
      <c r="M315" s="320">
        <f>CAZUL!H312</f>
        <v>0</v>
      </c>
      <c r="N315" s="322" t="s">
        <v>1307</v>
      </c>
      <c r="O315" s="323"/>
      <c r="Z315" s="324" t="str">
        <f>CAZUL!C312</f>
        <v>Retenção - Darf 1708 - IRRF</v>
      </c>
    </row>
    <row r="316" spans="2:26" ht="13.95" customHeight="1">
      <c r="B316" s="325">
        <v>122004</v>
      </c>
      <c r="C316" s="313" t="s">
        <v>1306</v>
      </c>
      <c r="D316" s="314" t="str">
        <f>CAZUL!D313</f>
        <v>PIS/COFINS/CSLL retido sobre Compra NFS 391 - LEITAO</v>
      </c>
      <c r="E316" s="315" t="str">
        <f>CAZUL!N313</f>
        <v>20/12/2021</v>
      </c>
      <c r="F316" s="316" t="str">
        <f>INICIO!D$5</f>
        <v>HOSPITAL SÃO LUCAS</v>
      </c>
      <c r="G316" s="317" t="e">
        <f>VLOOKUP(H316,FORNECEDOR!$A$1:$B$897,2,FALSE)</f>
        <v>#N/A</v>
      </c>
      <c r="H316" s="318" t="str">
        <f>CAZUL!E313</f>
        <v>SECRETARIA DA RECEITA FEDERAL DO BRASIL</v>
      </c>
      <c r="I316" s="319" t="str">
        <f>VLOOKUP(Z316,DESPESAS!A$1:D$988,2,FALSE)</f>
        <v>03.28</v>
      </c>
      <c r="J316" s="319" t="str">
        <f>VLOOKUP(Z316,DESPESAS!A$1:D$2034,3,FALSE)</f>
        <v>PIS/COFINS/CSLL</v>
      </c>
      <c r="K316" s="320">
        <f>CAZUL!F313</f>
        <v>0</v>
      </c>
      <c r="L316" s="321">
        <f>CAZUL!G313</f>
        <v>67.510000000000005</v>
      </c>
      <c r="M316" s="320">
        <f>CAZUL!H313</f>
        <v>0</v>
      </c>
      <c r="N316" s="322" t="s">
        <v>1307</v>
      </c>
      <c r="O316" s="323"/>
      <c r="Z316" s="324" t="str">
        <f>CAZUL!C313</f>
        <v>Retenção - Darf 5952 - PIS/COFINS/CSLL</v>
      </c>
    </row>
    <row r="317" spans="2:26" ht="13.95" customHeight="1">
      <c r="B317" s="325">
        <v>122003</v>
      </c>
      <c r="C317" s="313" t="s">
        <v>1306</v>
      </c>
      <c r="D317" s="314" t="str">
        <f>CAZUL!D314</f>
        <v>IRRF retido sobre Compra NFS 1090 - ARAUJO</v>
      </c>
      <c r="E317" s="315" t="str">
        <f>CAZUL!N314</f>
        <v>20/12/2021</v>
      </c>
      <c r="F317" s="316" t="str">
        <f>INICIO!D$5</f>
        <v>HOSPITAL SÃO LUCAS</v>
      </c>
      <c r="G317" s="317" t="e">
        <f>VLOOKUP(H317,FORNECEDOR!$A$1:$B$897,2,FALSE)</f>
        <v>#N/A</v>
      </c>
      <c r="H317" s="318" t="str">
        <f>CAZUL!E314</f>
        <v>SECRETARIA DA RECEITA FEDERAL DO BRASIL</v>
      </c>
      <c r="I317" s="319" t="str">
        <f>VLOOKUP(Z317,DESPESAS!A$1:D$988,2,FALSE)</f>
        <v>03.30</v>
      </c>
      <c r="J317" s="319" t="str">
        <f>VLOOKUP(Z317,DESPESAS!A$1:D$2034,3,FALSE)</f>
        <v>IR SOBRE PRESTAÇÃO DE SERVIÇOS</v>
      </c>
      <c r="K317" s="320">
        <f>CAZUL!F314</f>
        <v>0</v>
      </c>
      <c r="L317" s="321">
        <f>CAZUL!G314</f>
        <v>76.209999999999994</v>
      </c>
      <c r="M317" s="320">
        <f>CAZUL!H314</f>
        <v>0</v>
      </c>
      <c r="N317" s="322" t="s">
        <v>1307</v>
      </c>
      <c r="O317" s="323"/>
      <c r="Z317" s="324" t="str">
        <f>CAZUL!C314</f>
        <v>Retenção - Darf 1708 - IRRF</v>
      </c>
    </row>
    <row r="318" spans="2:26" ht="13.95" customHeight="1">
      <c r="B318" s="325">
        <v>122004</v>
      </c>
      <c r="C318" s="313" t="s">
        <v>1306</v>
      </c>
      <c r="D318" s="314" t="str">
        <f>CAZUL!D315</f>
        <v>PIS/COFINS/CSLL retido sobre Compra NFS 1090 - ARAUJO</v>
      </c>
      <c r="E318" s="315" t="str">
        <f>CAZUL!N315</f>
        <v>20/12/2021</v>
      </c>
      <c r="F318" s="316" t="str">
        <f>INICIO!D$5</f>
        <v>HOSPITAL SÃO LUCAS</v>
      </c>
      <c r="G318" s="317" t="e">
        <f>VLOOKUP(H318,FORNECEDOR!$A$1:$B$897,2,FALSE)</f>
        <v>#N/A</v>
      </c>
      <c r="H318" s="318" t="str">
        <f>CAZUL!E315</f>
        <v>SECRETARIA DA RECEITA FEDERAL DO BRASIL</v>
      </c>
      <c r="I318" s="319" t="str">
        <f>VLOOKUP(Z318,DESPESAS!A$1:D$988,2,FALSE)</f>
        <v>03.28</v>
      </c>
      <c r="J318" s="319" t="str">
        <f>VLOOKUP(Z318,DESPESAS!A$1:D$2034,3,FALSE)</f>
        <v>PIS/COFINS/CSLL</v>
      </c>
      <c r="K318" s="320">
        <f>CAZUL!F315</f>
        <v>0</v>
      </c>
      <c r="L318" s="321">
        <f>CAZUL!G315</f>
        <v>236.23</v>
      </c>
      <c r="M318" s="320">
        <f>CAZUL!H315</f>
        <v>0</v>
      </c>
      <c r="N318" s="322" t="s">
        <v>1307</v>
      </c>
      <c r="O318" s="323"/>
      <c r="Z318" s="324" t="str">
        <f>CAZUL!C315</f>
        <v>Retenção - Darf 5952 - PIS/COFINS/CSLL</v>
      </c>
    </row>
    <row r="319" spans="2:26" ht="13.95" customHeight="1">
      <c r="B319" s="325">
        <v>122003</v>
      </c>
      <c r="C319" s="313" t="s">
        <v>1306</v>
      </c>
      <c r="D319" s="314" t="str">
        <f>CAZUL!D316</f>
        <v>IRRF retido sobre Compra NFS 308 - INTRA MED</v>
      </c>
      <c r="E319" s="315" t="str">
        <f>CAZUL!N316</f>
        <v>20/12/2021</v>
      </c>
      <c r="F319" s="316" t="str">
        <f>INICIO!D$5</f>
        <v>HOSPITAL SÃO LUCAS</v>
      </c>
      <c r="G319" s="317" t="e">
        <f>VLOOKUP(H319,FORNECEDOR!$A$1:$B$897,2,FALSE)</f>
        <v>#N/A</v>
      </c>
      <c r="H319" s="318" t="str">
        <f>CAZUL!E316</f>
        <v>SECRETARIA DA RECEITA FEDERAL DO BRASIL</v>
      </c>
      <c r="I319" s="319" t="str">
        <f>VLOOKUP(Z319,DESPESAS!A$1:D$988,2,FALSE)</f>
        <v>03.30</v>
      </c>
      <c r="J319" s="319" t="str">
        <f>VLOOKUP(Z319,DESPESAS!A$1:D$2034,3,FALSE)</f>
        <v>IR SOBRE PRESTAÇÃO DE SERVIÇOS</v>
      </c>
      <c r="K319" s="320">
        <f>CAZUL!F316</f>
        <v>0</v>
      </c>
      <c r="L319" s="321">
        <f>CAZUL!G316</f>
        <v>37.549999999999997</v>
      </c>
      <c r="M319" s="320">
        <f>CAZUL!H316</f>
        <v>0</v>
      </c>
      <c r="N319" s="322" t="s">
        <v>1307</v>
      </c>
      <c r="O319" s="323"/>
      <c r="Z319" s="324" t="str">
        <f>CAZUL!C316</f>
        <v>Retenção - Darf 1708 - IRRF</v>
      </c>
    </row>
    <row r="320" spans="2:26" ht="13.95" customHeight="1">
      <c r="B320" s="325">
        <v>122004</v>
      </c>
      <c r="C320" s="313" t="s">
        <v>1306</v>
      </c>
      <c r="D320" s="314" t="str">
        <f>CAZUL!D317</f>
        <v>PIS/COFINS/CSLL retido sobre Compra NFS 308 -INTRA MED</v>
      </c>
      <c r="E320" s="315" t="str">
        <f>CAZUL!N317</f>
        <v>20/12/2021</v>
      </c>
      <c r="F320" s="316" t="str">
        <f>INICIO!D$5</f>
        <v>HOSPITAL SÃO LUCAS</v>
      </c>
      <c r="G320" s="317" t="e">
        <f>VLOOKUP(H320,FORNECEDOR!$A$1:$B$897,2,FALSE)</f>
        <v>#N/A</v>
      </c>
      <c r="H320" s="318" t="str">
        <f>CAZUL!E317</f>
        <v>SECRETARIA DA RECEITA FEDERAL DO BRASIL</v>
      </c>
      <c r="I320" s="319" t="str">
        <f>VLOOKUP(Z320,DESPESAS!A$1:D$988,2,FALSE)</f>
        <v>03.28</v>
      </c>
      <c r="J320" s="319" t="str">
        <f>VLOOKUP(Z320,DESPESAS!A$1:D$2034,3,FALSE)</f>
        <v>PIS/COFINS/CSLL</v>
      </c>
      <c r="K320" s="320">
        <f>CAZUL!F317</f>
        <v>0</v>
      </c>
      <c r="L320" s="321">
        <f>CAZUL!G317</f>
        <v>66.62</v>
      </c>
      <c r="M320" s="320">
        <f>CAZUL!H317</f>
        <v>286898.27000000369</v>
      </c>
      <c r="N320" s="322" t="s">
        <v>1307</v>
      </c>
      <c r="O320" s="323"/>
      <c r="Z320" s="324" t="str">
        <f>CAZUL!C317</f>
        <v>Retenção - Darf 5952 - PIS/COFINS/CSLL</v>
      </c>
    </row>
    <row r="321" spans="2:26" ht="13.95" customHeight="1">
      <c r="B321" s="325">
        <v>122005</v>
      </c>
      <c r="C321" s="313" t="s">
        <v>1306</v>
      </c>
      <c r="D321" s="314" t="str">
        <f>CAZUL!D318</f>
        <v>IRRF retido sobre Compra nfs 787 - rm scan</v>
      </c>
      <c r="E321" s="315" t="str">
        <f>CAZUL!N318</f>
        <v>20/12/2021</v>
      </c>
      <c r="F321" s="316" t="str">
        <f>INICIO!D$5</f>
        <v>HOSPITAL SÃO LUCAS</v>
      </c>
      <c r="G321" s="317" t="e">
        <f>VLOOKUP(H321,FORNECEDOR!$A$1:$B$897,2,FALSE)</f>
        <v>#N/A</v>
      </c>
      <c r="H321" s="318" t="str">
        <f>CAZUL!E318</f>
        <v>SECRETARIA DA RECEITA FEDERAL DO BRASIL</v>
      </c>
      <c r="I321" s="319" t="str">
        <f>VLOOKUP(Z321,DESPESAS!A$1:D$988,2,FALSE)</f>
        <v>03.30</v>
      </c>
      <c r="J321" s="319" t="str">
        <f>VLOOKUP(Z321,DESPESAS!A$1:D$2034,3,FALSE)</f>
        <v>IR SOBRE PRESTAÇÃO DE SERVIÇOS</v>
      </c>
      <c r="K321" s="320">
        <f>CAZUL!F318</f>
        <v>0</v>
      </c>
      <c r="L321" s="321">
        <f>CAZUL!G318</f>
        <v>663.42</v>
      </c>
      <c r="M321" s="320">
        <f>CAZUL!H318</f>
        <v>0</v>
      </c>
      <c r="N321" s="322" t="s">
        <v>1307</v>
      </c>
      <c r="O321" s="323"/>
      <c r="Z321" s="324" t="str">
        <f>CAZUL!C318</f>
        <v>Retenção - Darf 1708 - IRRF</v>
      </c>
    </row>
    <row r="322" spans="2:26" ht="13.95" customHeight="1">
      <c r="B322" s="325">
        <v>122006</v>
      </c>
      <c r="C322" s="313" t="s">
        <v>1306</v>
      </c>
      <c r="D322" s="314" t="str">
        <f>CAZUL!D319</f>
        <v>PIS/COFINS/CSLL retido sobre Compra nfs 787 - rm scan</v>
      </c>
      <c r="E322" s="315" t="str">
        <f>CAZUL!N319</f>
        <v>20/12/2021</v>
      </c>
      <c r="F322" s="316" t="str">
        <f>INICIO!D$5</f>
        <v>HOSPITAL SÃO LUCAS</v>
      </c>
      <c r="G322" s="317" t="e">
        <f>VLOOKUP(H322,FORNECEDOR!$A$1:$B$897,2,FALSE)</f>
        <v>#N/A</v>
      </c>
      <c r="H322" s="318" t="str">
        <f>CAZUL!E319</f>
        <v>SECRETARIA DA RECEITA FEDERAL DO BRASIL</v>
      </c>
      <c r="I322" s="319" t="str">
        <f>VLOOKUP(Z322,DESPESAS!A$1:D$988,2,FALSE)</f>
        <v>03.28</v>
      </c>
      <c r="J322" s="319" t="str">
        <f>VLOOKUP(Z322,DESPESAS!A$1:D$2034,3,FALSE)</f>
        <v>PIS/COFINS/CSLL</v>
      </c>
      <c r="K322" s="320">
        <f>CAZUL!F319</f>
        <v>0</v>
      </c>
      <c r="L322" s="321">
        <f>CAZUL!G319</f>
        <v>2056.6</v>
      </c>
      <c r="M322" s="320">
        <f>CAZUL!H319</f>
        <v>284178.25000000373</v>
      </c>
      <c r="N322" s="322" t="s">
        <v>1307</v>
      </c>
      <c r="O322" s="323"/>
      <c r="Z322" s="324" t="str">
        <f>CAZUL!C319</f>
        <v>Retenção - Darf 5952 - PIS/COFINS/CSLL</v>
      </c>
    </row>
    <row r="323" spans="2:26" ht="13.95" customHeight="1">
      <c r="B323" s="325">
        <v>122003</v>
      </c>
      <c r="C323" s="313" t="s">
        <v>1306</v>
      </c>
      <c r="D323" s="314" t="str">
        <f>CAZUL!D320</f>
        <v>IRRF retido sobre Compra nfs 802 - rm scan</v>
      </c>
      <c r="E323" s="315" t="str">
        <f>CAZUL!N320</f>
        <v>20/12/2021</v>
      </c>
      <c r="F323" s="316" t="str">
        <f>INICIO!D$5</f>
        <v>HOSPITAL SÃO LUCAS</v>
      </c>
      <c r="G323" s="317" t="e">
        <f>VLOOKUP(H323,FORNECEDOR!$A$1:$B$897,2,FALSE)</f>
        <v>#N/A</v>
      </c>
      <c r="H323" s="318" t="str">
        <f>CAZUL!E320</f>
        <v>SECRETARIA DA RECEITA FEDERAL DO BRASIL</v>
      </c>
      <c r="I323" s="319" t="str">
        <f>VLOOKUP(Z323,DESPESAS!A$1:D$988,2,FALSE)</f>
        <v>03.30</v>
      </c>
      <c r="J323" s="319" t="str">
        <f>VLOOKUP(Z323,DESPESAS!A$1:D$2034,3,FALSE)</f>
        <v>IR SOBRE PRESTAÇÃO DE SERVIÇOS</v>
      </c>
      <c r="K323" s="320">
        <f>CAZUL!F320</f>
        <v>0</v>
      </c>
      <c r="L323" s="321">
        <f>CAZUL!G320</f>
        <v>600</v>
      </c>
      <c r="M323" s="320">
        <f>CAZUL!H320</f>
        <v>0</v>
      </c>
      <c r="N323" s="322" t="s">
        <v>1307</v>
      </c>
      <c r="O323" s="323"/>
      <c r="Z323" s="324" t="str">
        <f>CAZUL!C320</f>
        <v>Retenção - Darf 1708 - IRRF</v>
      </c>
    </row>
    <row r="324" spans="2:26" ht="13.95" customHeight="1">
      <c r="B324" s="325">
        <v>122004</v>
      </c>
      <c r="C324" s="313" t="s">
        <v>1306</v>
      </c>
      <c r="D324" s="314" t="str">
        <f>CAZUL!D321</f>
        <v>PIS/COFINS/CSLL retido sobre Compra nfs 802 - rm scan</v>
      </c>
      <c r="E324" s="315" t="str">
        <f>CAZUL!N321</f>
        <v>20/12/2021</v>
      </c>
      <c r="F324" s="316" t="str">
        <f>INICIO!D$5</f>
        <v>HOSPITAL SÃO LUCAS</v>
      </c>
      <c r="G324" s="317" t="e">
        <f>VLOOKUP(H324,FORNECEDOR!$A$1:$B$897,2,FALSE)</f>
        <v>#N/A</v>
      </c>
      <c r="H324" s="318" t="str">
        <f>CAZUL!E321</f>
        <v xml:space="preserve"> SECRETARIA DA RECEITA FEDERAL </v>
      </c>
      <c r="I324" s="319" t="str">
        <f>VLOOKUP(Z324,DESPESAS!A$1:D$988,2,FALSE)</f>
        <v>03.28</v>
      </c>
      <c r="J324" s="319" t="str">
        <f>VLOOKUP(Z324,DESPESAS!A$1:D$2034,3,FALSE)</f>
        <v>PIS/COFINS/CSLL</v>
      </c>
      <c r="K324" s="320">
        <f>CAZUL!F321</f>
        <v>0</v>
      </c>
      <c r="L324" s="321">
        <f>CAZUL!G321</f>
        <v>1860</v>
      </c>
      <c r="M324" s="320">
        <f>CAZUL!H321</f>
        <v>0</v>
      </c>
      <c r="N324" s="322" t="s">
        <v>1307</v>
      </c>
      <c r="O324" s="323"/>
      <c r="Z324" s="324" t="str">
        <f>CAZUL!C321</f>
        <v>Retenção - Darf 5952 - PIS/COFINS/CSLL</v>
      </c>
    </row>
    <row r="325" spans="2:26" ht="13.95" customHeight="1">
      <c r="B325" s="325">
        <v>23794</v>
      </c>
      <c r="C325" s="313" t="s">
        <v>1306</v>
      </c>
      <c r="D325" s="314" t="str">
        <f>CAZUL!D322</f>
        <v>Folha Décimo Terceiro</v>
      </c>
      <c r="E325" s="315" t="str">
        <f>CAZUL!N322</f>
        <v>20/12/2021</v>
      </c>
      <c r="F325" s="316" t="str">
        <f>INICIO!D$5</f>
        <v>HOSPITAL SÃO LUCAS</v>
      </c>
      <c r="G325" s="317" t="str">
        <f>VLOOKUP(H325,FORNECEDOR!$A$1:$B$897,2,FALSE)</f>
        <v>12.955.134/0001-45</v>
      </c>
      <c r="H325" s="318" t="str">
        <f>CAZUL!E322</f>
        <v>INSTITUTO DIVA ALVES DO BRASIL</v>
      </c>
      <c r="I325" s="319" t="str">
        <f>VLOOKUP(Z325,DESPESAS!A$1:D$988,2,FALSE)</f>
        <v>01.02</v>
      </c>
      <c r="J325" s="319" t="str">
        <f>VLOOKUP(Z325,DESPESAS!A$1:D$2034,3,FALSE)</f>
        <v>13º SALÁRIO</v>
      </c>
      <c r="K325" s="320">
        <f>CAZUL!F322</f>
        <v>0</v>
      </c>
      <c r="L325" s="321">
        <f>CAZUL!G322</f>
        <v>123276.32</v>
      </c>
      <c r="M325" s="320">
        <f>CAZUL!H322</f>
        <v>0</v>
      </c>
      <c r="N325" s="322" t="s">
        <v>1307</v>
      </c>
      <c r="O325" s="323"/>
      <c r="Z325" s="324" t="str">
        <f>CAZUL!C322</f>
        <v>13º Salário - 2ª Parcela</v>
      </c>
    </row>
    <row r="326" spans="2:26" ht="13.95" customHeight="1">
      <c r="B326" s="325">
        <v>122007</v>
      </c>
      <c r="C326" s="313" t="s">
        <v>1306</v>
      </c>
      <c r="D326" s="314" t="str">
        <f>CAZUL!D323</f>
        <v>Folha Décimo Terceiro</v>
      </c>
      <c r="E326" s="315" t="str">
        <f>CAZUL!N323</f>
        <v>20/12/2021</v>
      </c>
      <c r="F326" s="316" t="str">
        <f>INICIO!D$5</f>
        <v>HOSPITAL SÃO LUCAS</v>
      </c>
      <c r="G326" s="317" t="str">
        <f>VLOOKUP(H326,FORNECEDOR!$A$1:$B$897,2,FALSE)</f>
        <v>061.179.673-22</v>
      </c>
      <c r="H326" s="318" t="str">
        <f>CAZUL!E323</f>
        <v>INGRID NAYARA OLIVEIRA CAMARA</v>
      </c>
      <c r="I326" s="319" t="str">
        <f>VLOOKUP(Z326,DESPESAS!A$1:D$988,2,FALSE)</f>
        <v>01.02</v>
      </c>
      <c r="J326" s="319" t="str">
        <f>VLOOKUP(Z326,DESPESAS!A$1:D$2034,3,FALSE)</f>
        <v>13º SALÁRIO</v>
      </c>
      <c r="K326" s="320">
        <f>CAZUL!F323</f>
        <v>0</v>
      </c>
      <c r="L326" s="321">
        <f>CAZUL!G323</f>
        <v>87.42</v>
      </c>
      <c r="M326" s="320">
        <f>CAZUL!H323</f>
        <v>0</v>
      </c>
      <c r="N326" s="322" t="s">
        <v>1307</v>
      </c>
      <c r="O326" s="323"/>
      <c r="Z326" s="324" t="str">
        <f>CAZUL!C323</f>
        <v>13º Salário - 2ª Parcela</v>
      </c>
    </row>
    <row r="327" spans="2:26" ht="13.95" customHeight="1">
      <c r="B327" s="325">
        <v>122008</v>
      </c>
      <c r="C327" s="313" t="s">
        <v>1306</v>
      </c>
      <c r="D327" s="314" t="str">
        <f>CAZUL!D324</f>
        <v>Folha Décimo Terceiro</v>
      </c>
      <c r="E327" s="315" t="str">
        <f>CAZUL!N324</f>
        <v>20/12/2021</v>
      </c>
      <c r="F327" s="316" t="str">
        <f>INICIO!D$5</f>
        <v>HOSPITAL SÃO LUCAS</v>
      </c>
      <c r="G327" s="317" t="str">
        <f>VLOOKUP(H327,FORNECEDOR!$A$1:$B$897,2,FALSE)</f>
        <v>828.557.653-15</v>
      </c>
      <c r="H327" s="318" t="str">
        <f>CAZUL!E324</f>
        <v>ADRIANA BEZERRA LEITE PEREIRA SILVA</v>
      </c>
      <c r="I327" s="319" t="str">
        <f>VLOOKUP(Z327,DESPESAS!A$1:D$988,2,FALSE)</f>
        <v>01.02</v>
      </c>
      <c r="J327" s="319" t="str">
        <f>VLOOKUP(Z327,DESPESAS!A$1:D$2034,3,FALSE)</f>
        <v>13º SALÁRIO</v>
      </c>
      <c r="K327" s="320">
        <f>CAZUL!F324</f>
        <v>0</v>
      </c>
      <c r="L327" s="321">
        <f>CAZUL!G324</f>
        <v>980.66</v>
      </c>
      <c r="M327" s="320">
        <f>CAZUL!H324</f>
        <v>0</v>
      </c>
      <c r="N327" s="322" t="s">
        <v>1307</v>
      </c>
      <c r="O327" s="323"/>
      <c r="Z327" s="324" t="str">
        <f>CAZUL!C324</f>
        <v>13º Salário - 2ª Parcela</v>
      </c>
    </row>
    <row r="328" spans="2:26" ht="13.95" customHeight="1">
      <c r="B328" s="325">
        <v>122009</v>
      </c>
      <c r="C328" s="313" t="s">
        <v>1306</v>
      </c>
      <c r="D328" s="314" t="str">
        <f>CAZUL!D325</f>
        <v>Folha Décimo Terceiro - Doc Devolvido</v>
      </c>
      <c r="E328" s="315" t="str">
        <f>CAZUL!N325</f>
        <v>20/12/2021</v>
      </c>
      <c r="F328" s="316" t="str">
        <f>INICIO!D$5</f>
        <v>HOSPITAL SÃO LUCAS</v>
      </c>
      <c r="G328" s="317" t="str">
        <f>VLOOKUP(H328,FORNECEDOR!$A$1:$B$897,2,FALSE)</f>
        <v>003.616.223-09</v>
      </c>
      <c r="H328" s="318" t="str">
        <f>CAZUL!E325</f>
        <v>FERNANDA GOMES DOS SANTOS</v>
      </c>
      <c r="I328" s="319" t="str">
        <f>VLOOKUP(Z328,DESPESAS!A$1:D$988,2,FALSE)</f>
        <v>01.02</v>
      </c>
      <c r="J328" s="319" t="str">
        <f>VLOOKUP(Z328,DESPESAS!A$1:D$2034,3,FALSE)</f>
        <v>13º SALÁRIO</v>
      </c>
      <c r="K328" s="320">
        <f>CAZUL!F325</f>
        <v>0</v>
      </c>
      <c r="L328" s="321">
        <f>CAZUL!G325</f>
        <v>94.2</v>
      </c>
      <c r="M328" s="320">
        <f>CAZUL!H325</f>
        <v>157279.65000000369</v>
      </c>
      <c r="N328" s="322" t="s">
        <v>1307</v>
      </c>
      <c r="O328" s="323"/>
      <c r="Z328" s="324" t="str">
        <f>CAZUL!C325</f>
        <v>13º Salário - 2ª Parcela</v>
      </c>
    </row>
    <row r="329" spans="2:26" ht="13.95" customHeight="1">
      <c r="B329" s="325">
        <v>122010</v>
      </c>
      <c r="C329" s="313" t="s">
        <v>1306</v>
      </c>
      <c r="D329" s="314" t="str">
        <f>CAZUL!D326</f>
        <v>Folha Comp: 11/2021</v>
      </c>
      <c r="E329" s="315" t="str">
        <f>CAZUL!N326</f>
        <v>20/12/2021</v>
      </c>
      <c r="F329" s="316" t="str">
        <f>INICIO!D$5</f>
        <v>HOSPITAL SÃO LUCAS</v>
      </c>
      <c r="G329" s="317" t="str">
        <f>VLOOKUP(H329,FORNECEDOR!$A$1:$B$897,2,FALSE)</f>
        <v>828.557.653-15</v>
      </c>
      <c r="H329" s="318" t="str">
        <f>CAZUL!E326</f>
        <v>ADRIANA BEZERRA LEITE PEREIRA SILVA</v>
      </c>
      <c r="I329" s="319" t="str">
        <f>VLOOKUP(Z329,DESPESAS!A$1:D$988,2,FALSE)</f>
        <v>01.01</v>
      </c>
      <c r="J329" s="319" t="str">
        <f>VLOOKUP(Z329,DESPESAS!A$1:D$2034,3,FALSE)</f>
        <v>SALÁRIO</v>
      </c>
      <c r="K329" s="320">
        <f>CAZUL!F326</f>
        <v>0</v>
      </c>
      <c r="L329" s="321">
        <f>CAZUL!G326</f>
        <v>2587.9499999999998</v>
      </c>
      <c r="M329" s="320">
        <f>CAZUL!H326</f>
        <v>154691.70000000368</v>
      </c>
      <c r="N329" s="322" t="s">
        <v>1307</v>
      </c>
      <c r="O329" s="323"/>
      <c r="Z329" s="324" t="str">
        <f>CAZUL!C326</f>
        <v>salários</v>
      </c>
    </row>
    <row r="330" spans="2:26" ht="13.95" customHeight="1">
      <c r="B330" s="325">
        <v>551523000051549</v>
      </c>
      <c r="C330" s="313" t="s">
        <v>1306</v>
      </c>
      <c r="D330" s="314" t="str">
        <f>CAZUL!D327</f>
        <v>Imposto INSS Folha Décimo Terceiro</v>
      </c>
      <c r="E330" s="315" t="str">
        <f>CAZUL!N327</f>
        <v>20/12/2021</v>
      </c>
      <c r="F330" s="316" t="str">
        <f>INICIO!D$5</f>
        <v>HOSPITAL SÃO LUCAS</v>
      </c>
      <c r="G330" s="317" t="str">
        <f>VLOOKUP(H330,FORNECEDOR!$A$1:$B$897,2,FALSE)</f>
        <v>12.955.134/0001-45</v>
      </c>
      <c r="H330" s="318" t="str">
        <f>CAZUL!E327</f>
        <v>INSTITUTO DIVA ALVES DO BRASIL</v>
      </c>
      <c r="I330" s="319" t="str">
        <f>VLOOKUP(Z330,DESPESAS!A$1:D$988,2,FALSE)</f>
        <v>01.05</v>
      </c>
      <c r="J330" s="319" t="str">
        <f>VLOOKUP(Z330,DESPESAS!A$1:D$2034,3,FALSE)</f>
        <v>ENCARGOS</v>
      </c>
      <c r="K330" s="320">
        <f>CAZUL!F327</f>
        <v>0</v>
      </c>
      <c r="L330" s="321">
        <f>CAZUL!G327</f>
        <v>107200.55</v>
      </c>
      <c r="M330" s="320">
        <f>CAZUL!H327</f>
        <v>0</v>
      </c>
      <c r="N330" s="322" t="s">
        <v>1307</v>
      </c>
      <c r="O330" s="323"/>
      <c r="Z330" s="324" t="str">
        <f>CAZUL!C327</f>
        <v>INSS sobre Salários - GPS</v>
      </c>
    </row>
    <row r="331" spans="2:26" ht="13.95" customHeight="1">
      <c r="B331" s="325">
        <v>823541200239721</v>
      </c>
      <c r="C331" s="313" t="s">
        <v>1306</v>
      </c>
      <c r="D331" s="314" t="str">
        <f>CAZUL!D328</f>
        <v>Tar DOC/TED Eletrônico - Cobrança referente 20/12/2021</v>
      </c>
      <c r="E331" s="315" t="str">
        <f>CAZUL!N328</f>
        <v>20/12/2021</v>
      </c>
      <c r="F331" s="316" t="str">
        <f>INICIO!D$5</f>
        <v>HOSPITAL SÃO LUCAS</v>
      </c>
      <c r="G331" s="317" t="str">
        <f>VLOOKUP(H331,FORNECEDOR!$A$1:$B$897,2,FALSE)</f>
        <v>00.000.000/1409-53</v>
      </c>
      <c r="H331" s="318" t="str">
        <f>CAZUL!E328</f>
        <v>BANCO DO BRASIL</v>
      </c>
      <c r="I331" s="319" t="str">
        <f>VLOOKUP(Z331,DESPESAS!A$1:D$988,2,FALSE)</f>
        <v>04.07</v>
      </c>
      <c r="J331" s="319" t="str">
        <f>VLOOKUP(Z331,DESPESAS!A$1:D$2034,3,FALSE)</f>
        <v>TARIFAS BANCÁRIAS</v>
      </c>
      <c r="K331" s="320">
        <f>CAZUL!F328</f>
        <v>0</v>
      </c>
      <c r="L331" s="321">
        <f>CAZUL!G328</f>
        <v>10.45</v>
      </c>
      <c r="M331" s="320">
        <f>CAZUL!H328</f>
        <v>0</v>
      </c>
      <c r="N331" s="322" t="s">
        <v>1307</v>
      </c>
      <c r="O331" s="323"/>
      <c r="Z331" s="324" t="str">
        <f>CAZUL!C328</f>
        <v>TARIFAS BANCÁRIAS</v>
      </c>
    </row>
    <row r="332" spans="2:26" ht="13.95" customHeight="1">
      <c r="B332" s="325">
        <v>823541200239722</v>
      </c>
      <c r="C332" s="313" t="s">
        <v>1306</v>
      </c>
      <c r="D332" s="314" t="str">
        <f>CAZUL!D329</f>
        <v>Tar DOC/TED Eletrônico - Cobrança referente 20/12/2021</v>
      </c>
      <c r="E332" s="315" t="str">
        <f>CAZUL!N329</f>
        <v>20/12/2021</v>
      </c>
      <c r="F332" s="316" t="str">
        <f>INICIO!D$5</f>
        <v>HOSPITAL SÃO LUCAS</v>
      </c>
      <c r="G332" s="317" t="str">
        <f>VLOOKUP(H332,FORNECEDOR!$A$1:$B$897,2,FALSE)</f>
        <v>00.000.000/1409-53</v>
      </c>
      <c r="H332" s="318" t="str">
        <f>CAZUL!E329</f>
        <v>BANCO DO BRASIL</v>
      </c>
      <c r="I332" s="319" t="str">
        <f>VLOOKUP(Z332,DESPESAS!A$1:D$988,2,FALSE)</f>
        <v>04.07</v>
      </c>
      <c r="J332" s="319" t="str">
        <f>VLOOKUP(Z332,DESPESAS!A$1:D$2034,3,FALSE)</f>
        <v>TARIFAS BANCÁRIAS</v>
      </c>
      <c r="K332" s="320">
        <f>CAZUL!F329</f>
        <v>0</v>
      </c>
      <c r="L332" s="321">
        <f>CAZUL!G329</f>
        <v>10.45</v>
      </c>
      <c r="M332" s="320">
        <f>CAZUL!H329</f>
        <v>0</v>
      </c>
      <c r="N332" s="322" t="s">
        <v>1307</v>
      </c>
      <c r="O332" s="323"/>
      <c r="Z332" s="324" t="str">
        <f>CAZUL!C329</f>
        <v>TARIFAS BANCÁRIAS</v>
      </c>
    </row>
    <row r="333" spans="2:26" ht="13.95" customHeight="1">
      <c r="B333" s="325">
        <v>823541200239723</v>
      </c>
      <c r="C333" s="313" t="s">
        <v>1306</v>
      </c>
      <c r="D333" s="314" t="str">
        <f>CAZUL!D330</f>
        <v>Tar DOC/TED Eletrônico - Cobrança referente 20/12/2021</v>
      </c>
      <c r="E333" s="315" t="str">
        <f>CAZUL!N330</f>
        <v>20/12/2021</v>
      </c>
      <c r="F333" s="316" t="str">
        <f>INICIO!D$5</f>
        <v>HOSPITAL SÃO LUCAS</v>
      </c>
      <c r="G333" s="317" t="str">
        <f>VLOOKUP(H333,FORNECEDOR!$A$1:$B$897,2,FALSE)</f>
        <v>00.000.000/1409-53</v>
      </c>
      <c r="H333" s="318" t="str">
        <f>CAZUL!E330</f>
        <v>BANCO DO BRASIL</v>
      </c>
      <c r="I333" s="319" t="str">
        <f>VLOOKUP(Z333,DESPESAS!A$1:D$988,2,FALSE)</f>
        <v>04.07</v>
      </c>
      <c r="J333" s="319" t="str">
        <f>VLOOKUP(Z333,DESPESAS!A$1:D$2034,3,FALSE)</f>
        <v>TARIFAS BANCÁRIAS</v>
      </c>
      <c r="K333" s="320">
        <f>CAZUL!F330</f>
        <v>0</v>
      </c>
      <c r="L333" s="321">
        <f>CAZUL!G330</f>
        <v>10.45</v>
      </c>
      <c r="M333" s="320">
        <f>CAZUL!H330</f>
        <v>0</v>
      </c>
      <c r="N333" s="322" t="s">
        <v>1307</v>
      </c>
      <c r="O333" s="323"/>
      <c r="Z333" s="324" t="str">
        <f>CAZUL!C330</f>
        <v>TARIFAS BANCÁRIAS</v>
      </c>
    </row>
    <row r="334" spans="2:26" ht="13.95" customHeight="1">
      <c r="B334" s="397">
        <v>823541200239724</v>
      </c>
      <c r="C334" s="313" t="s">
        <v>1306</v>
      </c>
      <c r="D334" s="314" t="str">
        <f>CAZUL!D331</f>
        <v>Tar DOC/TED Eletrônico - Cobrança referente 20/12/2021</v>
      </c>
      <c r="E334" s="315" t="str">
        <f>CAZUL!N331</f>
        <v>20/12/2021</v>
      </c>
      <c r="F334" s="316" t="str">
        <f>INICIO!D$5</f>
        <v>HOSPITAL SÃO LUCAS</v>
      </c>
      <c r="G334" s="317" t="str">
        <f>VLOOKUP(H334,FORNECEDOR!$A$1:$B$897,2,FALSE)</f>
        <v>00.000.000/1409-53</v>
      </c>
      <c r="H334" s="318" t="str">
        <f>CAZUL!E331</f>
        <v>BANCO DO BRASIL</v>
      </c>
      <c r="I334" s="319" t="str">
        <f>VLOOKUP(Z334,DESPESAS!A$1:D$988,2,FALSE)</f>
        <v>04.07</v>
      </c>
      <c r="J334" s="319" t="str">
        <f>VLOOKUP(Z334,DESPESAS!A$1:D$2034,3,FALSE)</f>
        <v>TARIFAS BANCÁRIAS</v>
      </c>
      <c r="K334" s="320">
        <f>CAZUL!F331</f>
        <v>0</v>
      </c>
      <c r="L334" s="321">
        <f>CAZUL!G331</f>
        <v>10.45</v>
      </c>
      <c r="M334" s="320">
        <f>CAZUL!H331</f>
        <v>0</v>
      </c>
      <c r="N334" s="1" t="e">
        <f>#REF!</f>
        <v>#REF!</v>
      </c>
      <c r="O334" s="7" t="e">
        <f>#REF!</f>
        <v>#REF!</v>
      </c>
      <c r="Z334" s="324" t="str">
        <f>CAZUL!C331</f>
        <v>TARIFAS BANCÁRIAS</v>
      </c>
    </row>
    <row r="335" spans="2:26" ht="13.95" customHeight="1">
      <c r="B335" s="397">
        <v>823541200485531</v>
      </c>
      <c r="C335" s="313" t="s">
        <v>1306</v>
      </c>
      <c r="D335" s="314" t="str">
        <f>CAZUL!D332</f>
        <v>Tar Lib/Ant Float Pg Sal - Cobrança referente 20/12/2021</v>
      </c>
      <c r="E335" s="315" t="str">
        <f>CAZUL!N332</f>
        <v>20/12/2021</v>
      </c>
      <c r="F335" s="316" t="str">
        <f>INICIO!D$5</f>
        <v>HOSPITAL SÃO LUCAS</v>
      </c>
      <c r="G335" s="317" t="str">
        <f>VLOOKUP(H335,FORNECEDOR!$A$1:$B$897,2,FALSE)</f>
        <v>00.000.000/1409-53</v>
      </c>
      <c r="H335" s="318" t="str">
        <f>CAZUL!E332</f>
        <v>BANCO DO BRASIL</v>
      </c>
      <c r="I335" s="319" t="str">
        <f>VLOOKUP(Z335,DESPESAS!A$1:D$988,2,FALSE)</f>
        <v>04.07</v>
      </c>
      <c r="J335" s="319" t="str">
        <f>VLOOKUP(Z335,DESPESAS!A$1:D$2034,3,FALSE)</f>
        <v>TARIFAS BANCÁRIAS</v>
      </c>
      <c r="K335" s="320">
        <f>CAZUL!F332</f>
        <v>0</v>
      </c>
      <c r="L335" s="321">
        <f>CAZUL!G332</f>
        <v>246.55</v>
      </c>
      <c r="M335" s="320">
        <f>CAZUL!H332</f>
        <v>0</v>
      </c>
      <c r="N335" s="1" t="e">
        <f>#REF!</f>
        <v>#REF!</v>
      </c>
      <c r="O335" s="7" t="e">
        <f>#REF!</f>
        <v>#REF!</v>
      </c>
      <c r="Z335" s="324" t="str">
        <f>CAZUL!C332</f>
        <v>TARIFAS BANCÁRIAS</v>
      </c>
    </row>
    <row r="336" spans="2:26" ht="13.95" customHeight="1">
      <c r="B336" s="397">
        <v>823541200485530</v>
      </c>
      <c r="C336" s="313" t="s">
        <v>1306</v>
      </c>
      <c r="D336" s="314" t="str">
        <f>CAZUL!D333</f>
        <v>Tar Pag Salár Créd Conta - Cobrança referente 20/12/2021</v>
      </c>
      <c r="E336" s="315" t="str">
        <f>CAZUL!N333</f>
        <v>20/12/2021</v>
      </c>
      <c r="F336" s="316" t="str">
        <f>INICIO!D$5</f>
        <v>HOSPITAL SÃO LUCAS</v>
      </c>
      <c r="G336" s="317" t="str">
        <f>VLOOKUP(H336,FORNECEDOR!$A$1:$B$897,2,FALSE)</f>
        <v>00.000.000/1409-53</v>
      </c>
      <c r="H336" s="318" t="str">
        <f>CAZUL!E333</f>
        <v>BANCO DO BRASIL</v>
      </c>
      <c r="I336" s="319" t="str">
        <f>VLOOKUP(Z336,DESPESAS!A$1:D$988,2,FALSE)</f>
        <v>04.07</v>
      </c>
      <c r="J336" s="319" t="str">
        <f>VLOOKUP(Z336,DESPESAS!A$1:D$2034,3,FALSE)</f>
        <v>TARIFAS BANCÁRIAS</v>
      </c>
      <c r="K336" s="320">
        <f>CAZUL!F333</f>
        <v>0</v>
      </c>
      <c r="L336" s="321">
        <f>CAZUL!G333</f>
        <v>707.2</v>
      </c>
      <c r="M336" s="320">
        <f>CAZUL!H333</f>
        <v>0</v>
      </c>
      <c r="N336" s="1" t="e">
        <f>#REF!</f>
        <v>#REF!</v>
      </c>
      <c r="O336" s="7" t="e">
        <f>#REF!</f>
        <v>#REF!</v>
      </c>
      <c r="Z336" s="324" t="str">
        <f>CAZUL!C333</f>
        <v>TARIFAS BANCÁRIAS</v>
      </c>
    </row>
    <row r="337" spans="2:26" ht="13.95" customHeight="1">
      <c r="B337" s="397">
        <v>300079</v>
      </c>
      <c r="C337" s="313" t="s">
        <v>1306</v>
      </c>
      <c r="D337" s="314" t="str">
        <f>CAZUL!D334</f>
        <v>Doc Devolvido - Décimo Terceiro</v>
      </c>
      <c r="E337" s="315" t="str">
        <f>CAZUL!N334</f>
        <v>20/12/2021</v>
      </c>
      <c r="F337" s="316" t="str">
        <f>INICIO!D$5</f>
        <v>HOSPITAL SÃO LUCAS</v>
      </c>
      <c r="G337" s="317" t="str">
        <f>VLOOKUP(H337,FORNECEDOR!$A$1:$B$897,2,FALSE)</f>
        <v>00.000.000/1409-53</v>
      </c>
      <c r="H337" s="318" t="str">
        <f>CAZUL!E334</f>
        <v>BANCO DO BRASIL</v>
      </c>
      <c r="I337" s="319" t="str">
        <f>VLOOKUP(Z337,DESPESAS!A$1:D$988,2,FALSE)</f>
        <v>03.43</v>
      </c>
      <c r="J337" s="319" t="str">
        <f>VLOOKUP(Z337,DESPESAS!A$1:D$2034,3,FALSE)</f>
        <v>Estorno de Pagamento</v>
      </c>
      <c r="K337" s="320">
        <f>CAZUL!F334</f>
        <v>94.2</v>
      </c>
      <c r="L337" s="321">
        <f>CAZUL!G334</f>
        <v>0</v>
      </c>
      <c r="M337" s="320">
        <f>CAZUL!H334</f>
        <v>46589.800000003699</v>
      </c>
      <c r="N337" s="1" t="e">
        <f>#REF!</f>
        <v>#REF!</v>
      </c>
      <c r="O337" s="7" t="e">
        <f>#REF!</f>
        <v>#REF!</v>
      </c>
      <c r="Z337" s="324" t="str">
        <f>CAZUL!C334</f>
        <v>Estorno de Pagamento</v>
      </c>
    </row>
    <row r="338" spans="2:26" ht="13.95" customHeight="1">
      <c r="B338" s="397">
        <v>550024000077804</v>
      </c>
      <c r="C338" s="313" t="s">
        <v>1306</v>
      </c>
      <c r="D338" s="314" t="str">
        <f>CAZUL!D335</f>
        <v>NF 171729</v>
      </c>
      <c r="E338" s="315" t="str">
        <f>CAZUL!N335</f>
        <v>22/12/2021</v>
      </c>
      <c r="F338" s="316" t="str">
        <f>INICIO!D$5</f>
        <v>HOSPITAL SÃO LUCAS</v>
      </c>
      <c r="G338" s="317" t="str">
        <f>VLOOKUP(H338,FORNECEDOR!$A$1:$B$897,2,FALSE)</f>
        <v>09.182.725/0001-12</v>
      </c>
      <c r="H338" s="318" t="str">
        <f>CAZUL!E335</f>
        <v>ATIVA MÉDICO CIRURGICA EIRELI</v>
      </c>
      <c r="I338" s="319" t="str">
        <f>VLOOKUP(Z338,DESPESAS!A$1:D$988,2,FALSE)</f>
        <v>02.02</v>
      </c>
      <c r="J338" s="319" t="str">
        <f>VLOOKUP(Z338,DESPESAS!A$1:D$2034,3,FALSE)</f>
        <v>MATERIAIS DE CONSUMO</v>
      </c>
      <c r="K338" s="320">
        <f>CAZUL!F335</f>
        <v>0</v>
      </c>
      <c r="L338" s="321">
        <f>CAZUL!G335</f>
        <v>1387.97</v>
      </c>
      <c r="M338" s="320">
        <f>CAZUL!H335</f>
        <v>0</v>
      </c>
      <c r="N338" s="1" t="e">
        <f>#REF!</f>
        <v>#REF!</v>
      </c>
      <c r="O338" s="7" t="e">
        <f>#REF!</f>
        <v>#REF!</v>
      </c>
      <c r="Z338" s="324" t="str">
        <f>CAZUL!C335</f>
        <v>MATERIAL HOSPITALAR</v>
      </c>
    </row>
    <row r="339" spans="2:26" ht="13.95" customHeight="1">
      <c r="B339" s="397">
        <v>550024000077804</v>
      </c>
      <c r="C339" s="313" t="s">
        <v>1306</v>
      </c>
      <c r="D339" s="314" t="str">
        <f>CAZUL!D336</f>
        <v>NF 171738</v>
      </c>
      <c r="E339" s="315" t="str">
        <f>CAZUL!N336</f>
        <v>22/12/2021</v>
      </c>
      <c r="F339" s="316" t="str">
        <f>INICIO!D$5</f>
        <v>HOSPITAL SÃO LUCAS</v>
      </c>
      <c r="G339" s="317" t="str">
        <f>VLOOKUP(H339,FORNECEDOR!$A$1:$B$897,2,FALSE)</f>
        <v>09.182.725/0001-12</v>
      </c>
      <c r="H339" s="318" t="str">
        <f>CAZUL!E336</f>
        <v>ATIVA MÉDICO CIRURGICA EIRELI</v>
      </c>
      <c r="I339" s="319" t="str">
        <f>VLOOKUP(Z339,DESPESAS!A$1:D$988,2,FALSE)</f>
        <v>02.01</v>
      </c>
      <c r="J339" s="319" t="str">
        <f>VLOOKUP(Z339,DESPESAS!A$1:D$2034,3,FALSE)</f>
        <v>MEDICAMENTOS</v>
      </c>
      <c r="K339" s="320">
        <f>CAZUL!F336</f>
        <v>0</v>
      </c>
      <c r="L339" s="321">
        <f>CAZUL!G336</f>
        <v>3360.35</v>
      </c>
      <c r="M339" s="320">
        <f>CAZUL!H336</f>
        <v>41841.480000003699</v>
      </c>
      <c r="N339" s="1" t="e">
        <f>#REF!</f>
        <v>#REF!</v>
      </c>
      <c r="O339" s="7" t="e">
        <f>#REF!</f>
        <v>#REF!</v>
      </c>
      <c r="Z339" s="324" t="str">
        <f>CAZUL!C336</f>
        <v>MEDICAMENTOS</v>
      </c>
    </row>
    <row r="340" spans="2:26" ht="13.95" customHeight="1">
      <c r="B340" s="397">
        <v>550094000019740</v>
      </c>
      <c r="C340" s="313" t="s">
        <v>1306</v>
      </c>
      <c r="D340" s="314" t="str">
        <f>CAZUL!D337</f>
        <v>NF 73280</v>
      </c>
      <c r="E340" s="315" t="str">
        <f>CAZUL!N337</f>
        <v>22/12/2021</v>
      </c>
      <c r="F340" s="316" t="str">
        <f>INICIO!D$5</f>
        <v>HOSPITAL SÃO LUCAS</v>
      </c>
      <c r="G340" s="317" t="str">
        <f>VLOOKUP(H340,FORNECEDOR!$A$1:$B$897,2,FALSE)</f>
        <v>41.389.750/0001-84</v>
      </c>
      <c r="H340" s="318" t="str">
        <f>CAZUL!E337</f>
        <v>REDFARMA - J LAERCIO SOUZA VASCONCELOS</v>
      </c>
      <c r="I340" s="319" t="str">
        <f>VLOOKUP(Z340,DESPESAS!A$1:D$988,2,FALSE)</f>
        <v>02.01</v>
      </c>
      <c r="J340" s="319" t="str">
        <f>VLOOKUP(Z340,DESPESAS!A$1:D$2034,3,FALSE)</f>
        <v>MEDICAMENTOS</v>
      </c>
      <c r="K340" s="320">
        <f>CAZUL!F337</f>
        <v>0</v>
      </c>
      <c r="L340" s="321">
        <f>CAZUL!G337</f>
        <v>923.6</v>
      </c>
      <c r="M340" s="320">
        <f>CAZUL!H337</f>
        <v>40917.880000003701</v>
      </c>
      <c r="N340" s="1" t="e">
        <f>#REF!</f>
        <v>#REF!</v>
      </c>
      <c r="O340" s="7" t="e">
        <f>#REF!</f>
        <v>#REF!</v>
      </c>
      <c r="Z340" s="324" t="str">
        <f>CAZUL!C337</f>
        <v>MEDICAMENTOS</v>
      </c>
    </row>
    <row r="341" spans="2:26" ht="13.95" customHeight="1">
      <c r="B341" s="397">
        <v>552889000036833</v>
      </c>
      <c r="C341" s="313" t="s">
        <v>1306</v>
      </c>
      <c r="D341" s="314" t="str">
        <f>CAZUL!D338</f>
        <v>NF 143369</v>
      </c>
      <c r="E341" s="315" t="str">
        <f>CAZUL!N338</f>
        <v>22/12/2021</v>
      </c>
      <c r="F341" s="316" t="str">
        <f>INICIO!D$5</f>
        <v>HOSPITAL SÃO LUCAS</v>
      </c>
      <c r="G341" s="317" t="str">
        <f>VLOOKUP(H341,FORNECEDOR!$A$1:$B$897,2,FALSE)</f>
        <v>21.596.736/0001-44</v>
      </c>
      <c r="H341" s="318" t="str">
        <f>CAZUL!E338</f>
        <v>ULTRAMEGA DISTRIBUIDORA HOSPITALAR LTDA</v>
      </c>
      <c r="I341" s="319" t="str">
        <f>VLOOKUP(Z341,DESPESAS!A$1:D$988,2,FALSE)</f>
        <v>02.01</v>
      </c>
      <c r="J341" s="319" t="str">
        <f>VLOOKUP(Z341,DESPESAS!A$1:D$2034,3,FALSE)</f>
        <v>MEDICAMENTOS</v>
      </c>
      <c r="K341" s="320">
        <f>CAZUL!F338</f>
        <v>0</v>
      </c>
      <c r="L341" s="321">
        <f>CAZUL!G338</f>
        <v>1713.61</v>
      </c>
      <c r="M341" s="320">
        <f>CAZUL!H338</f>
        <v>39204.2700000037</v>
      </c>
      <c r="N341" s="1" t="e">
        <f>#REF!</f>
        <v>#REF!</v>
      </c>
      <c r="O341" s="7" t="e">
        <f>#REF!</f>
        <v>#REF!</v>
      </c>
      <c r="Z341" s="324" t="str">
        <f>CAZUL!C338</f>
        <v>MEDICAMENTOS</v>
      </c>
    </row>
    <row r="342" spans="2:26" ht="13.95" customHeight="1">
      <c r="B342" s="397">
        <v>553515000015168</v>
      </c>
      <c r="C342" s="313" t="s">
        <v>1306</v>
      </c>
      <c r="D342" s="314" t="str">
        <f>CAZUL!D339</f>
        <v>NF 4263</v>
      </c>
      <c r="E342" s="315" t="str">
        <f>CAZUL!N339</f>
        <v>22/12/2021</v>
      </c>
      <c r="F342" s="316" t="str">
        <f>INICIO!D$5</f>
        <v>HOSPITAL SÃO LUCAS</v>
      </c>
      <c r="G342" s="317" t="str">
        <f>VLOOKUP(H342,FORNECEDOR!$A$1:$B$897,2,FALSE)</f>
        <v>27.589.757/0001-19</v>
      </c>
      <c r="H342" s="318" t="str">
        <f>CAZUL!E339</f>
        <v>BELIEVE FARMA COM. ME E MAT. H</v>
      </c>
      <c r="I342" s="319" t="str">
        <f>VLOOKUP(Z342,DESPESAS!A$1:D$988,2,FALSE)</f>
        <v>02.01</v>
      </c>
      <c r="J342" s="319" t="str">
        <f>VLOOKUP(Z342,DESPESAS!A$1:D$2034,3,FALSE)</f>
        <v>MEDICAMENTOS</v>
      </c>
      <c r="K342" s="320">
        <f>CAZUL!F339</f>
        <v>0</v>
      </c>
      <c r="L342" s="321">
        <f>CAZUL!G339</f>
        <v>379</v>
      </c>
      <c r="M342" s="320">
        <f>CAZUL!H339</f>
        <v>0</v>
      </c>
      <c r="N342" s="1" t="e">
        <f>#REF!</f>
        <v>#REF!</v>
      </c>
      <c r="O342" s="7" t="e">
        <f>#REF!</f>
        <v>#REF!</v>
      </c>
      <c r="Z342" s="324" t="str">
        <f>CAZUL!C339</f>
        <v>MEDICAMENTOS</v>
      </c>
    </row>
    <row r="343" spans="2:26" ht="13.95" customHeight="1">
      <c r="B343" s="397">
        <v>553515000015168</v>
      </c>
      <c r="C343" s="313" t="s">
        <v>1306</v>
      </c>
      <c r="D343" s="314" t="str">
        <f>CAZUL!D340</f>
        <v>NF 4263</v>
      </c>
      <c r="E343" s="315" t="str">
        <f>CAZUL!N340</f>
        <v>22/12/2021</v>
      </c>
      <c r="F343" s="316" t="str">
        <f>INICIO!D$5</f>
        <v>HOSPITAL SÃO LUCAS</v>
      </c>
      <c r="G343" s="317" t="str">
        <f>VLOOKUP(H343,FORNECEDOR!$A$1:$B$897,2,FALSE)</f>
        <v>27.589.757/0001-19</v>
      </c>
      <c r="H343" s="318" t="str">
        <f>CAZUL!E340</f>
        <v>BELIEVE FARMA COM. ME E MAT. H</v>
      </c>
      <c r="I343" s="319" t="str">
        <f>VLOOKUP(Z343,DESPESAS!A$1:D$988,2,FALSE)</f>
        <v>02.02</v>
      </c>
      <c r="J343" s="319" t="str">
        <f>VLOOKUP(Z343,DESPESAS!A$1:D$2034,3,FALSE)</f>
        <v>MATERIAIS DE CONSUMO</v>
      </c>
      <c r="K343" s="320">
        <f>CAZUL!F340</f>
        <v>0</v>
      </c>
      <c r="L343" s="321">
        <f>CAZUL!G340</f>
        <v>1755.95</v>
      </c>
      <c r="M343" s="320">
        <f>CAZUL!H340</f>
        <v>37069.320000003703</v>
      </c>
      <c r="N343" s="1" t="e">
        <f>#REF!</f>
        <v>#REF!</v>
      </c>
      <c r="O343" s="7" t="e">
        <f>#REF!</f>
        <v>#REF!</v>
      </c>
      <c r="Z343" s="324" t="str">
        <f>CAZUL!C340</f>
        <v>MATERIAL HOSPITALAR</v>
      </c>
    </row>
    <row r="344" spans="2:26" ht="13.95" customHeight="1">
      <c r="B344" s="397">
        <v>550094000019740</v>
      </c>
      <c r="C344" s="313" t="s">
        <v>1306</v>
      </c>
      <c r="D344" s="314" t="str">
        <f>CAZUL!D341</f>
        <v>NF 73290</v>
      </c>
      <c r="E344" s="315" t="str">
        <f>CAZUL!N341</f>
        <v>22/12/2021</v>
      </c>
      <c r="F344" s="316" t="str">
        <f>INICIO!D$5</f>
        <v>HOSPITAL SÃO LUCAS</v>
      </c>
      <c r="G344" s="317" t="str">
        <f>VLOOKUP(H344,FORNECEDOR!$A$1:$B$897,2,FALSE)</f>
        <v>41.389.750/0001-84</v>
      </c>
      <c r="H344" s="318" t="str">
        <f>CAZUL!E341</f>
        <v>REDFARMA - J LAERCIO SOUZA VASCONCELOS</v>
      </c>
      <c r="I344" s="319" t="str">
        <f>VLOOKUP(Z344,DESPESAS!A$1:D$988,2,FALSE)</f>
        <v>02.02</v>
      </c>
      <c r="J344" s="319" t="str">
        <f>VLOOKUP(Z344,DESPESAS!A$1:D$2034,3,FALSE)</f>
        <v>MATERIAIS DE CONSUMO</v>
      </c>
      <c r="K344" s="320">
        <f>CAZUL!F341</f>
        <v>0</v>
      </c>
      <c r="L344" s="321">
        <f>CAZUL!G341</f>
        <v>1235.3</v>
      </c>
      <c r="M344" s="320">
        <f>CAZUL!H341</f>
        <v>35834.0200000037</v>
      </c>
      <c r="N344" s="1" t="e">
        <f>#REF!</f>
        <v>#REF!</v>
      </c>
      <c r="O344" s="7" t="e">
        <f>#REF!</f>
        <v>#REF!</v>
      </c>
      <c r="Z344" s="324" t="str">
        <f>CAZUL!C341</f>
        <v>MATERIAL HOSPITALAR</v>
      </c>
    </row>
    <row r="345" spans="2:26" ht="13.95" customHeight="1">
      <c r="B345" s="397">
        <v>551369000045951</v>
      </c>
      <c r="C345" s="313" t="s">
        <v>1306</v>
      </c>
      <c r="D345" s="314" t="str">
        <f>CAZUL!D342</f>
        <v>AGUARDANDO NFS</v>
      </c>
      <c r="E345" s="315" t="str">
        <f>CAZUL!N342</f>
        <v>22/12/2021</v>
      </c>
      <c r="F345" s="316" t="str">
        <f>INICIO!D$5</f>
        <v>HOSPITAL SÃO LUCAS</v>
      </c>
      <c r="G345" s="317" t="str">
        <f>VLOOKUP(H345,FORNECEDOR!$A$1:$B$897,2,FALSE)</f>
        <v>08.077.211/0001-34</v>
      </c>
      <c r="H345" s="318" t="str">
        <f>CAZUL!E342</f>
        <v>T S COMERCIAL DE MED E REPRESENTAÇÕES LTDA</v>
      </c>
      <c r="I345" s="319" t="str">
        <f>VLOOKUP(Z345,DESPESAS!A$1:D$988,2,FALSE)</f>
        <v>02.02</v>
      </c>
      <c r="J345" s="319" t="str">
        <f>VLOOKUP(Z345,DESPESAS!A$1:D$2034,3,FALSE)</f>
        <v>MATERIAIS DE CONSUMO</v>
      </c>
      <c r="K345" s="320">
        <f>CAZUL!F342</f>
        <v>0</v>
      </c>
      <c r="L345" s="321">
        <f>CAZUL!G342</f>
        <v>708</v>
      </c>
      <c r="M345" s="320">
        <f>CAZUL!H342</f>
        <v>0</v>
      </c>
      <c r="N345" s="1" t="e">
        <f>#REF!</f>
        <v>#REF!</v>
      </c>
      <c r="O345" s="7" t="e">
        <f>#REF!</f>
        <v>#REF!</v>
      </c>
      <c r="Z345" s="324" t="str">
        <f>CAZUL!C342</f>
        <v>MATERIAL HOSPITALAR</v>
      </c>
    </row>
    <row r="346" spans="2:26" ht="13.95" customHeight="1">
      <c r="B346" s="397">
        <v>551369000045951</v>
      </c>
      <c r="C346" s="313" t="s">
        <v>1306</v>
      </c>
      <c r="D346" s="314" t="str">
        <f>CAZUL!D343</f>
        <v>AGUARDANDO NFS</v>
      </c>
      <c r="E346" s="315" t="str">
        <f>CAZUL!N343</f>
        <v>22/12/2021</v>
      </c>
      <c r="F346" s="316" t="str">
        <f>INICIO!D$5</f>
        <v>HOSPITAL SÃO LUCAS</v>
      </c>
      <c r="G346" s="317" t="str">
        <f>VLOOKUP(H346,FORNECEDOR!$A$1:$B$897,2,FALSE)</f>
        <v>08.077.211/0001-34</v>
      </c>
      <c r="H346" s="318" t="str">
        <f>CAZUL!E343</f>
        <v>T S COMERCIAL DE MED E REPRESENTAÇÕES LTDA</v>
      </c>
      <c r="I346" s="319" t="str">
        <f>VLOOKUP(Z346,DESPESAS!A$1:D$988,2,FALSE)</f>
        <v>02.01</v>
      </c>
      <c r="J346" s="319" t="str">
        <f>VLOOKUP(Z346,DESPESAS!A$1:D$2034,3,FALSE)</f>
        <v>MEDICAMENTOS</v>
      </c>
      <c r="K346" s="320">
        <f>CAZUL!F343</f>
        <v>0</v>
      </c>
      <c r="L346" s="321">
        <f>CAZUL!G343</f>
        <v>414.55</v>
      </c>
      <c r="M346" s="320">
        <f>CAZUL!H343</f>
        <v>34711.470000003697</v>
      </c>
      <c r="N346" s="1" t="e">
        <f>#REF!</f>
        <v>#REF!</v>
      </c>
      <c r="O346" s="7" t="e">
        <f>#REF!</f>
        <v>#REF!</v>
      </c>
      <c r="Z346" s="324" t="str">
        <f>CAZUL!C343</f>
        <v>MEDICAMENTOS</v>
      </c>
    </row>
    <row r="347" spans="2:26" ht="13.95" customHeight="1">
      <c r="B347" s="397">
        <v>551598000007290</v>
      </c>
      <c r="C347" s="313" t="s">
        <v>1306</v>
      </c>
      <c r="D347" s="314" t="str">
        <f>CAZUL!D344</f>
        <v>NF 45823</v>
      </c>
      <c r="E347" s="315" t="str">
        <f>CAZUL!N344</f>
        <v>22/12/2021</v>
      </c>
      <c r="F347" s="316" t="str">
        <f>INICIO!D$5</f>
        <v>HOSPITAL SÃO LUCAS</v>
      </c>
      <c r="G347" s="317" t="str">
        <f>VLOOKUP(H347,FORNECEDOR!$A$1:$B$897,2,FALSE)</f>
        <v>04.288.424/0001-54</v>
      </c>
      <c r="H347" s="318" t="str">
        <f>CAZUL!E344</f>
        <v>KAIROZ COMERCIO E REPRESENTACAO LTDA</v>
      </c>
      <c r="I347" s="319" t="str">
        <f>VLOOKUP(Z347,DESPESAS!A$1:D$988,2,FALSE)</f>
        <v>02.06</v>
      </c>
      <c r="J347" s="319" t="str">
        <f>VLOOKUP(Z347,DESPESAS!A$1:D$2034,3,FALSE)</f>
        <v>MATERIAIS DE LIMPEZA</v>
      </c>
      <c r="K347" s="320">
        <f>CAZUL!F344</f>
        <v>0</v>
      </c>
      <c r="L347" s="321">
        <f>CAZUL!G344</f>
        <v>1648.59</v>
      </c>
      <c r="M347" s="320">
        <f>CAZUL!H344</f>
        <v>0</v>
      </c>
      <c r="N347" s="1" t="e">
        <f>#REF!</f>
        <v>#REF!</v>
      </c>
      <c r="O347" s="7" t="e">
        <f>#REF!</f>
        <v>#REF!</v>
      </c>
      <c r="Z347" s="324" t="str">
        <f>CAZUL!C344</f>
        <v>Materiais de Limpeza e de Higiene</v>
      </c>
    </row>
    <row r="348" spans="2:26" ht="13.95" customHeight="1">
      <c r="B348" s="397">
        <v>122201</v>
      </c>
      <c r="C348" s="313" t="s">
        <v>1306</v>
      </c>
      <c r="D348" s="314" t="str">
        <f>CAZUL!D345</f>
        <v>NF 13030</v>
      </c>
      <c r="E348" s="315" t="str">
        <f>CAZUL!N345</f>
        <v>22/12/2021</v>
      </c>
      <c r="F348" s="316" t="str">
        <f>INICIO!D$5</f>
        <v>HOSPITAL SÃO LUCAS</v>
      </c>
      <c r="G348" s="317" t="str">
        <f>VLOOKUP(H348,FORNECEDOR!$A$1:$B$897,2,FALSE)</f>
        <v>28.358.623/0001-50</v>
      </c>
      <c r="H348" s="318" t="str">
        <f>CAZUL!E345</f>
        <v>PEDRO VICTOR F SILVA</v>
      </c>
      <c r="I348" s="319" t="str">
        <f>VLOOKUP(Z348,DESPESAS!A$1:D$988,2,FALSE)</f>
        <v>02.06</v>
      </c>
      <c r="J348" s="319" t="str">
        <f>VLOOKUP(Z348,DESPESAS!A$1:D$2034,3,FALSE)</f>
        <v>MATERIAIS DE LIMPEZA</v>
      </c>
      <c r="K348" s="320">
        <f>CAZUL!F345</f>
        <v>0</v>
      </c>
      <c r="L348" s="321">
        <f>CAZUL!G345</f>
        <v>2986.94</v>
      </c>
      <c r="M348" s="320">
        <f>CAZUL!H345</f>
        <v>30075.940000003702</v>
      </c>
      <c r="N348" s="1" t="e">
        <f>#REF!</f>
        <v>#REF!</v>
      </c>
      <c r="O348" s="7" t="e">
        <f>#REF!</f>
        <v>#REF!</v>
      </c>
      <c r="Z348" s="324" t="str">
        <f>CAZUL!C345</f>
        <v>Materiais de Limpeza e de Higiene</v>
      </c>
    </row>
    <row r="349" spans="2:26" ht="13.95" customHeight="1">
      <c r="B349" s="397">
        <v>863561200463838</v>
      </c>
      <c r="C349" s="313" t="s">
        <v>1306</v>
      </c>
      <c r="D349" s="314" t="str">
        <f>CAZUL!D346</f>
        <v>Tar DOC/TED Eletrônico - Cobrança referente 22/12/2021</v>
      </c>
      <c r="E349" s="315" t="str">
        <f>CAZUL!N346</f>
        <v>22/12/2021</v>
      </c>
      <c r="F349" s="316" t="str">
        <f>INICIO!D$5</f>
        <v>HOSPITAL SÃO LUCAS</v>
      </c>
      <c r="G349" s="317" t="str">
        <f>VLOOKUP(H349,FORNECEDOR!$A$1:$B$897,2,FALSE)</f>
        <v>00.000.000/1409-53</v>
      </c>
      <c r="H349" s="318" t="str">
        <f>CAZUL!E346</f>
        <v>BANCO DO BRASIL</v>
      </c>
      <c r="I349" s="319" t="str">
        <f>VLOOKUP(Z349,DESPESAS!A$1:D$988,2,FALSE)</f>
        <v>04.07</v>
      </c>
      <c r="J349" s="319" t="str">
        <f>VLOOKUP(Z349,DESPESAS!A$1:D$2034,3,FALSE)</f>
        <v>TARIFAS BANCÁRIAS</v>
      </c>
      <c r="K349" s="320">
        <f>CAZUL!F346</f>
        <v>0</v>
      </c>
      <c r="L349" s="321">
        <f>CAZUL!G346</f>
        <v>10.45</v>
      </c>
      <c r="M349" s="320">
        <f>CAZUL!H346</f>
        <v>30065.490000003701</v>
      </c>
      <c r="N349" s="1" t="e">
        <f>#REF!</f>
        <v>#REF!</v>
      </c>
      <c r="O349" s="7" t="e">
        <f>#REF!</f>
        <v>#REF!</v>
      </c>
      <c r="Z349" s="324" t="str">
        <f>CAZUL!C346</f>
        <v>TARIFAS BANCÁRIAS</v>
      </c>
    </row>
    <row r="350" spans="2:26" ht="13.95" customHeight="1">
      <c r="B350" s="397">
        <v>553515000015168</v>
      </c>
      <c r="C350" s="313" t="s">
        <v>1306</v>
      </c>
      <c r="D350" s="314" t="str">
        <f>CAZUL!D347</f>
        <v>Acordo Entrada</v>
      </c>
      <c r="E350" s="315" t="str">
        <f>CAZUL!N347</f>
        <v>23/12/2021</v>
      </c>
      <c r="F350" s="316" t="str">
        <f>INICIO!D$5</f>
        <v>HOSPITAL SÃO LUCAS</v>
      </c>
      <c r="G350" s="317" t="str">
        <f>VLOOKUP(H350,FORNECEDOR!$A$1:$B$897,2,FALSE)</f>
        <v>27.589.757/0001-19</v>
      </c>
      <c r="H350" s="318" t="str">
        <f>CAZUL!E347</f>
        <v>BELIEVE FARMA COM. ME E MAT. H</v>
      </c>
      <c r="I350" s="319" t="str">
        <f>VLOOKUP(Z350,DESPESAS!A$1:D$988,2,FALSE)</f>
        <v>02.01</v>
      </c>
      <c r="J350" s="319" t="str">
        <f>VLOOKUP(Z350,DESPESAS!A$1:D$2034,3,FALSE)</f>
        <v>MEDICAMENTOS</v>
      </c>
      <c r="K350" s="320">
        <f>CAZUL!F347</f>
        <v>0</v>
      </c>
      <c r="L350" s="321">
        <f>CAZUL!G347</f>
        <v>5326.34</v>
      </c>
      <c r="M350" s="320">
        <f>CAZUL!H347</f>
        <v>0</v>
      </c>
      <c r="N350" s="1" t="e">
        <f>#REF!</f>
        <v>#REF!</v>
      </c>
      <c r="O350" s="7" t="e">
        <f>#REF!</f>
        <v>#REF!</v>
      </c>
      <c r="Z350" s="324" t="str">
        <f>CAZUL!C347</f>
        <v>MEDICAMENTOS</v>
      </c>
    </row>
    <row r="351" spans="2:26" ht="13.95" customHeight="1">
      <c r="B351" s="397">
        <v>122401</v>
      </c>
      <c r="C351" s="313" t="s">
        <v>1306</v>
      </c>
      <c r="D351" s="314" t="str">
        <f>CAZUL!D348</f>
        <v>1/1NFS-e:11 - Doc Devolvido</v>
      </c>
      <c r="E351" s="315" t="str">
        <f>CAZUL!N348</f>
        <v>24/12/2021</v>
      </c>
      <c r="F351" s="316" t="str">
        <f>INICIO!D$5</f>
        <v>HOSPITAL SÃO LUCAS</v>
      </c>
      <c r="G351" s="317" t="str">
        <f>VLOOKUP(H351,FORNECEDOR!$A$1:$B$897,2,FALSE)</f>
        <v>41.204.450/0001-83</v>
      </c>
      <c r="H351" s="318" t="str">
        <f>CAZUL!E348</f>
        <v>SHEKINAH TRANSPORTE AUTOMITIVO LTD</v>
      </c>
      <c r="I351" s="319" t="str">
        <f>VLOOKUP(Z351,DESPESAS!A$1:D$988,2,FALSE)</f>
        <v>03.38</v>
      </c>
      <c r="J351" s="319" t="str">
        <f>VLOOKUP(Z351,DESPESAS!A$1:D$2034,3,FALSE)</f>
        <v>Transporte Urbano (táxi, Uber)</v>
      </c>
      <c r="K351" s="320">
        <f>CAZUL!F348</f>
        <v>0</v>
      </c>
      <c r="L351" s="321">
        <f>CAZUL!G348</f>
        <v>9650</v>
      </c>
      <c r="M351" s="320">
        <f>CAZUL!H348</f>
        <v>0</v>
      </c>
      <c r="N351" s="1" t="e">
        <f>#REF!</f>
        <v>#REF!</v>
      </c>
      <c r="O351" s="7" t="e">
        <f>#REF!</f>
        <v>#REF!</v>
      </c>
      <c r="Z351" s="324" t="str">
        <f>CAZUL!C348</f>
        <v>Transporte Urbano (táxi, Uber)</v>
      </c>
    </row>
    <row r="352" spans="2:26" ht="13.95" customHeight="1">
      <c r="B352" s="397">
        <v>813580700050375</v>
      </c>
      <c r="C352" s="313" t="s">
        <v>1306</v>
      </c>
      <c r="D352" s="314" t="str">
        <f>CAZUL!D349</f>
        <v>Tar DOC/TED Eletrônico - Cobrança referente 24/12/2021</v>
      </c>
      <c r="E352" s="315" t="str">
        <f>CAZUL!N349</f>
        <v>24/12/2021</v>
      </c>
      <c r="F352" s="316" t="str">
        <f>INICIO!D$5</f>
        <v>HOSPITAL SÃO LUCAS</v>
      </c>
      <c r="G352" s="317" t="str">
        <f>VLOOKUP(H352,FORNECEDOR!$A$1:$B$897,2,FALSE)</f>
        <v>00.000.000/1409-53</v>
      </c>
      <c r="H352" s="318" t="str">
        <f>CAZUL!E349</f>
        <v>BANCO DO BRASIL</v>
      </c>
      <c r="I352" s="319" t="str">
        <f>VLOOKUP(Z352,DESPESAS!A$1:D$988,2,FALSE)</f>
        <v>04.07</v>
      </c>
      <c r="J352" s="319" t="str">
        <f>VLOOKUP(Z352,DESPESAS!A$1:D$2034,3,FALSE)</f>
        <v>TARIFAS BANCÁRIAS</v>
      </c>
      <c r="K352" s="320">
        <f>CAZUL!F349</f>
        <v>0</v>
      </c>
      <c r="L352" s="321">
        <f>CAZUL!G349</f>
        <v>10.45</v>
      </c>
      <c r="M352" s="320">
        <f>CAZUL!H349</f>
        <v>0</v>
      </c>
      <c r="N352" s="1" t="e">
        <f>#REF!</f>
        <v>#REF!</v>
      </c>
      <c r="O352" s="7" t="e">
        <f>#REF!</f>
        <v>#REF!</v>
      </c>
      <c r="Z352" s="324" t="str">
        <f>CAZUL!C349</f>
        <v>TARIFAS BANCÁRIAS</v>
      </c>
    </row>
    <row r="353" spans="2:26" ht="13.95" customHeight="1">
      <c r="B353" s="397">
        <v>100006</v>
      </c>
      <c r="C353" s="313" t="s">
        <v>1306</v>
      </c>
      <c r="D353" s="314" t="str">
        <f>CAZUL!D350</f>
        <v>Doc Devolvido - Shekinah</v>
      </c>
      <c r="E353" s="315" t="str">
        <f>CAZUL!N350</f>
        <v>24/12/2021</v>
      </c>
      <c r="F353" s="316" t="str">
        <f>INICIO!D$5</f>
        <v>HOSPITAL SÃO LUCAS</v>
      </c>
      <c r="G353" s="317" t="str">
        <f>VLOOKUP(H353,FORNECEDOR!$A$1:$B$897,2,FALSE)</f>
        <v>00.000.000/1409-53</v>
      </c>
      <c r="H353" s="318" t="str">
        <f>CAZUL!E350</f>
        <v>BANCO DO BRASIL</v>
      </c>
      <c r="I353" s="319" t="str">
        <f>VLOOKUP(Z353,DESPESAS!A$1:D$988,2,FALSE)</f>
        <v>03.43</v>
      </c>
      <c r="J353" s="319" t="str">
        <f>VLOOKUP(Z353,DESPESAS!A$1:D$2034,3,FALSE)</f>
        <v>Estorno de Pagamento</v>
      </c>
      <c r="K353" s="320">
        <f>CAZUL!F350</f>
        <v>9650</v>
      </c>
      <c r="L353" s="321">
        <f>CAZUL!G350</f>
        <v>0</v>
      </c>
      <c r="M353" s="320">
        <f>CAZUL!H350</f>
        <v>19829.550000003699</v>
      </c>
      <c r="N353" s="1" t="e">
        <f>#REF!</f>
        <v>#REF!</v>
      </c>
      <c r="O353" s="7" t="e">
        <f>#REF!</f>
        <v>#REF!</v>
      </c>
      <c r="Z353" s="324" t="str">
        <f>CAZUL!C350</f>
        <v>Estorno de Pagamento</v>
      </c>
    </row>
    <row r="354" spans="2:26" ht="13.95" customHeight="1">
      <c r="B354" s="397">
        <v>553546000103135</v>
      </c>
      <c r="C354" s="313" t="s">
        <v>1306</v>
      </c>
      <c r="D354" s="314" t="str">
        <f>CAZUL!D351</f>
        <v>NF 26658</v>
      </c>
      <c r="E354" s="315" t="str">
        <f>CAZUL!N351</f>
        <v>27/12/2021</v>
      </c>
      <c r="F354" s="316" t="str">
        <f>INICIO!D$5</f>
        <v>HOSPITAL SÃO LUCAS</v>
      </c>
      <c r="G354" s="317" t="str">
        <f>VLOOKUP(H354,FORNECEDOR!$A$1:$B$897,2,FALSE)</f>
        <v>27.292.082/0001-41</v>
      </c>
      <c r="H354" s="318" t="str">
        <f>CAZUL!E351</f>
        <v>MEDINOVE</v>
      </c>
      <c r="I354" s="319" t="str">
        <f>VLOOKUP(Z354,DESPESAS!A$1:D$988,2,FALSE)</f>
        <v>02.02</v>
      </c>
      <c r="J354" s="319" t="str">
        <f>VLOOKUP(Z354,DESPESAS!A$1:D$2034,3,FALSE)</f>
        <v>MATERIAIS DE CONSUMO</v>
      </c>
      <c r="K354" s="320">
        <f>CAZUL!F351</f>
        <v>0</v>
      </c>
      <c r="L354" s="321">
        <f>CAZUL!G351</f>
        <v>2596.1999999999998</v>
      </c>
      <c r="M354" s="320">
        <f>CAZUL!H351</f>
        <v>17233.350000003698</v>
      </c>
      <c r="N354" s="1" t="e">
        <f>#REF!</f>
        <v>#REF!</v>
      </c>
      <c r="O354" s="7" t="e">
        <f>#REF!</f>
        <v>#REF!</v>
      </c>
      <c r="Z354" s="324" t="str">
        <f>CAZUL!C351</f>
        <v>MATERIAL HOSPITALAR</v>
      </c>
    </row>
    <row r="355" spans="2:26" ht="13.95" customHeight="1">
      <c r="B355" s="397">
        <v>553546000103135</v>
      </c>
      <c r="C355" s="313" t="s">
        <v>1306</v>
      </c>
      <c r="D355" s="314" t="str">
        <f>CAZUL!D352</f>
        <v>NF 26681</v>
      </c>
      <c r="E355" s="315" t="str">
        <f>CAZUL!N352</f>
        <v>27/12/2021</v>
      </c>
      <c r="F355" s="316" t="str">
        <f>INICIO!D$5</f>
        <v>HOSPITAL SÃO LUCAS</v>
      </c>
      <c r="G355" s="317" t="str">
        <f>VLOOKUP(H355,FORNECEDOR!$A$1:$B$897,2,FALSE)</f>
        <v>27.292.082/0001-41</v>
      </c>
      <c r="H355" s="318" t="str">
        <f>CAZUL!E352</f>
        <v>MEDINOVE</v>
      </c>
      <c r="I355" s="319" t="str">
        <f>VLOOKUP(Z355,DESPESAS!A$1:D$988,2,FALSE)</f>
        <v>02.01</v>
      </c>
      <c r="J355" s="319" t="str">
        <f>VLOOKUP(Z355,DESPESAS!A$1:D$2034,3,FALSE)</f>
        <v>MEDICAMENTOS</v>
      </c>
      <c r="K355" s="320">
        <f>CAZUL!F352</f>
        <v>0</v>
      </c>
      <c r="L355" s="321">
        <f>CAZUL!G352</f>
        <v>492</v>
      </c>
      <c r="M355" s="320">
        <f>CAZUL!H352</f>
        <v>16741.350000003698</v>
      </c>
      <c r="N355" s="1" t="e">
        <f>#REF!</f>
        <v>#REF!</v>
      </c>
      <c r="O355" s="7" t="e">
        <f>#REF!</f>
        <v>#REF!</v>
      </c>
      <c r="Z355" s="324" t="str">
        <f>CAZUL!C352</f>
        <v>MEDICAMENTOS</v>
      </c>
    </row>
    <row r="356" spans="2:26" ht="13.95" customHeight="1">
      <c r="B356" s="397">
        <v>122701</v>
      </c>
      <c r="C356" s="313" t="s">
        <v>1306</v>
      </c>
      <c r="D356" s="314" t="str">
        <f>CAZUL!D353</f>
        <v>1/1NFS-e:74</v>
      </c>
      <c r="E356" s="315" t="str">
        <f>CAZUL!N353</f>
        <v>27/12/2021</v>
      </c>
      <c r="F356" s="316" t="str">
        <f>INICIO!D$5</f>
        <v>HOSPITAL SÃO LUCAS</v>
      </c>
      <c r="G356" s="317" t="str">
        <f>VLOOKUP(H356,FORNECEDOR!$A$1:$B$897,2,FALSE)</f>
        <v>35.478.871/0001-08</v>
      </c>
      <c r="H356" s="318" t="str">
        <f>CAZUL!E353</f>
        <v>S &amp; R SAUDE SERVICOS MEDICOS LTDA</v>
      </c>
      <c r="I356" s="319" t="str">
        <f>VLOOKUP(Z356,DESPESAS!A$1:D$988,2,FALSE)</f>
        <v>03.21</v>
      </c>
      <c r="J356" s="319" t="str">
        <f>VLOOKUP(Z356,DESPESAS!A$1:D$2034,3,FALSE)</f>
        <v>SERVIÇOS MÉDICOS</v>
      </c>
      <c r="K356" s="320">
        <f>CAZUL!F353</f>
        <v>0</v>
      </c>
      <c r="L356" s="321">
        <f>CAZUL!G353</f>
        <v>967.7</v>
      </c>
      <c r="M356" s="320">
        <f>CAZUL!H353</f>
        <v>15773.650000003698</v>
      </c>
      <c r="N356" s="1" t="e">
        <f>#REF!</f>
        <v>#REF!</v>
      </c>
      <c r="O356" s="7" t="e">
        <f>#REF!</f>
        <v>#REF!</v>
      </c>
      <c r="Z356" s="324" t="str">
        <f>CAZUL!C353</f>
        <v>Serviço Médico</v>
      </c>
    </row>
    <row r="357" spans="2:26" ht="13.95" customHeight="1">
      <c r="B357" s="397">
        <v>122703</v>
      </c>
      <c r="C357" s="313" t="s">
        <v>1306</v>
      </c>
      <c r="D357" s="314" t="str">
        <f>CAZUL!D354</f>
        <v>1/1NFS-e:101</v>
      </c>
      <c r="E357" s="315" t="str">
        <f>CAZUL!N354</f>
        <v>27/12/2021</v>
      </c>
      <c r="F357" s="316" t="str">
        <f>INICIO!D$5</f>
        <v>HOSPITAL SÃO LUCAS</v>
      </c>
      <c r="G357" s="317" t="str">
        <f>VLOOKUP(H357,FORNECEDOR!$A$1:$B$897,2,FALSE)</f>
        <v>32.903.969/0001-69</v>
      </c>
      <c r="H357" s="318" t="str">
        <f>CAZUL!E354</f>
        <v>S. B. CLINIC</v>
      </c>
      <c r="I357" s="319" t="str">
        <f>VLOOKUP(Z357,DESPESAS!A$1:D$988,2,FALSE)</f>
        <v>03.21</v>
      </c>
      <c r="J357" s="319" t="str">
        <f>VLOOKUP(Z357,DESPESAS!A$1:D$2034,3,FALSE)</f>
        <v>SERVIÇOS MÉDICOS</v>
      </c>
      <c r="K357" s="320">
        <f>CAZUL!F354</f>
        <v>0</v>
      </c>
      <c r="L357" s="321">
        <f>CAZUL!G354</f>
        <v>1451.55</v>
      </c>
      <c r="M357" s="320">
        <f>CAZUL!H354</f>
        <v>0</v>
      </c>
      <c r="N357" s="1" t="e">
        <f>#REF!</f>
        <v>#REF!</v>
      </c>
      <c r="O357" s="7" t="e">
        <f>#REF!</f>
        <v>#REF!</v>
      </c>
      <c r="Z357" s="324" t="str">
        <f>CAZUL!C354</f>
        <v>Serviço Médico</v>
      </c>
    </row>
    <row r="358" spans="2:26" ht="13.95" customHeight="1">
      <c r="B358" s="397">
        <v>122702</v>
      </c>
      <c r="C358" s="313" t="s">
        <v>1306</v>
      </c>
      <c r="D358" s="314" t="str">
        <f>CAZUL!D355</f>
        <v>NFS 11</v>
      </c>
      <c r="E358" s="315" t="str">
        <f>CAZUL!N355</f>
        <v>27/12/2021</v>
      </c>
      <c r="F358" s="316" t="str">
        <f>INICIO!D$5</f>
        <v>HOSPITAL SÃO LUCAS</v>
      </c>
      <c r="G358" s="317" t="str">
        <f>VLOOKUP(H358,FORNECEDOR!$A$1:$B$897,2,FALSE)</f>
        <v>41.204.450/0001-83</v>
      </c>
      <c r="H358" s="318" t="str">
        <f>CAZUL!E355</f>
        <v>SHEKINAH TRANSPORTE AUTOMOTIVO LTDA</v>
      </c>
      <c r="I358" s="319" t="str">
        <f>VLOOKUP(Z358,DESPESAS!A$1:D$988,2,FALSE)</f>
        <v>03.38</v>
      </c>
      <c r="J358" s="319" t="str">
        <f>VLOOKUP(Z358,DESPESAS!A$1:D$2034,3,FALSE)</f>
        <v>Transporte Urbano (táxi, Uber)</v>
      </c>
      <c r="K358" s="320">
        <f>CAZUL!F355</f>
        <v>0</v>
      </c>
      <c r="L358" s="321">
        <f>CAZUL!G355</f>
        <v>9650</v>
      </c>
      <c r="M358" s="320">
        <f>CAZUL!H355</f>
        <v>4672.1000000036984</v>
      </c>
      <c r="N358" s="1" t="e">
        <f>#REF!</f>
        <v>#REF!</v>
      </c>
      <c r="O358" s="7" t="e">
        <f>#REF!</f>
        <v>#REF!</v>
      </c>
      <c r="Z358" s="324" t="str">
        <f>CAZUL!C355</f>
        <v>Transporte Urbano (táxi, Uber)</v>
      </c>
    </row>
    <row r="359" spans="2:26" ht="13.95" customHeight="1">
      <c r="B359" s="397">
        <v>550094000019740</v>
      </c>
      <c r="C359" s="313" t="s">
        <v>1306</v>
      </c>
      <c r="D359" s="314" t="str">
        <f>CAZUL!D356</f>
        <v>NF 73500</v>
      </c>
      <c r="E359" s="315" t="str">
        <f>CAZUL!N356</f>
        <v>27/12/2021</v>
      </c>
      <c r="F359" s="316" t="str">
        <f>INICIO!D$5</f>
        <v>HOSPITAL SÃO LUCAS</v>
      </c>
      <c r="G359" s="317" t="str">
        <f>VLOOKUP(H359,FORNECEDOR!$A$1:$B$897,2,FALSE)</f>
        <v>41.389.750/0001-84</v>
      </c>
      <c r="H359" s="318" t="str">
        <f>CAZUL!E356</f>
        <v>REDFARMA - J LAERCIO SOUZA VASCONCELOS</v>
      </c>
      <c r="I359" s="319" t="str">
        <f>VLOOKUP(Z359,DESPESAS!A$1:D$988,2,FALSE)</f>
        <v>02.02</v>
      </c>
      <c r="J359" s="319" t="str">
        <f>VLOOKUP(Z359,DESPESAS!A$1:D$2034,3,FALSE)</f>
        <v>MATERIAIS DE CONSUMO</v>
      </c>
      <c r="K359" s="320">
        <f>CAZUL!F356</f>
        <v>0</v>
      </c>
      <c r="L359" s="321">
        <f>CAZUL!G356</f>
        <v>481.12</v>
      </c>
      <c r="M359" s="320">
        <f>CAZUL!H356</f>
        <v>4190.9800000036985</v>
      </c>
      <c r="N359" s="1" t="e">
        <f>#REF!</f>
        <v>#REF!</v>
      </c>
      <c r="O359" s="7" t="e">
        <f>#REF!</f>
        <v>#REF!</v>
      </c>
      <c r="Z359" s="324" t="str">
        <f>CAZUL!C356</f>
        <v>MATERIAL HOSPITALAR</v>
      </c>
    </row>
    <row r="360" spans="2:26" ht="13.95" customHeight="1">
      <c r="B360" s="397">
        <v>863611100104602</v>
      </c>
      <c r="C360" s="313" t="s">
        <v>1306</v>
      </c>
      <c r="D360" s="314" t="str">
        <f>CAZUL!D357</f>
        <v>Tar DOC/TED Eletrônico - Cobrança referente 27/12/2021</v>
      </c>
      <c r="E360" s="315" t="str">
        <f>CAZUL!N357</f>
        <v>27/12/2021</v>
      </c>
      <c r="F360" s="316" t="str">
        <f>INICIO!D$5</f>
        <v>HOSPITAL SÃO LUCAS</v>
      </c>
      <c r="G360" s="317" t="str">
        <f>VLOOKUP(H360,FORNECEDOR!$A$1:$B$897,2,FALSE)</f>
        <v>00.000.000/1409-53</v>
      </c>
      <c r="H360" s="318" t="str">
        <f>CAZUL!E357</f>
        <v>BANCO DO BRASIL</v>
      </c>
      <c r="I360" s="319" t="str">
        <f>VLOOKUP(Z360,DESPESAS!A$1:D$988,2,FALSE)</f>
        <v>04.07</v>
      </c>
      <c r="J360" s="319" t="str">
        <f>VLOOKUP(Z360,DESPESAS!A$1:D$2034,3,FALSE)</f>
        <v>TARIFAS BANCÁRIAS</v>
      </c>
      <c r="K360" s="320">
        <f>CAZUL!F357</f>
        <v>0</v>
      </c>
      <c r="L360" s="321">
        <f>CAZUL!G357</f>
        <v>10.45</v>
      </c>
      <c r="M360" s="320">
        <f>CAZUL!H357</f>
        <v>0</v>
      </c>
      <c r="N360" s="1" t="e">
        <f>#REF!</f>
        <v>#REF!</v>
      </c>
      <c r="O360" s="7" t="e">
        <f>#REF!</f>
        <v>#REF!</v>
      </c>
      <c r="Z360" s="324" t="str">
        <f>CAZUL!C357</f>
        <v>TARIFAS BANCÁRIAS</v>
      </c>
    </row>
    <row r="361" spans="2:26" ht="13.95" customHeight="1">
      <c r="B361" s="397">
        <v>863611100104603</v>
      </c>
      <c r="C361" s="313" t="s">
        <v>1306</v>
      </c>
      <c r="D361" s="314" t="str">
        <f>CAZUL!D358</f>
        <v>Tar DOC/TED Eletrônico - Cobrança referente 27/12/2021</v>
      </c>
      <c r="E361" s="315" t="str">
        <f>CAZUL!N358</f>
        <v>27/12/2021</v>
      </c>
      <c r="F361" s="316" t="str">
        <f>INICIO!D$5</f>
        <v>HOSPITAL SÃO LUCAS</v>
      </c>
      <c r="G361" s="317" t="str">
        <f>VLOOKUP(H361,FORNECEDOR!$A$1:$B$897,2,FALSE)</f>
        <v>00.000.000/1409-53</v>
      </c>
      <c r="H361" s="318" t="str">
        <f>CAZUL!E358</f>
        <v>BANCO DO BRASIL</v>
      </c>
      <c r="I361" s="319" t="str">
        <f>VLOOKUP(Z361,DESPESAS!A$1:D$988,2,FALSE)</f>
        <v>04.07</v>
      </c>
      <c r="J361" s="319" t="str">
        <f>VLOOKUP(Z361,DESPESAS!A$1:D$2034,3,FALSE)</f>
        <v>TARIFAS BANCÁRIAS</v>
      </c>
      <c r="K361" s="320">
        <f>CAZUL!F358</f>
        <v>0</v>
      </c>
      <c r="L361" s="321">
        <f>CAZUL!G358</f>
        <v>10.45</v>
      </c>
      <c r="M361" s="320">
        <f>CAZUL!H358</f>
        <v>0</v>
      </c>
      <c r="N361" s="1" t="e">
        <f>#REF!</f>
        <v>#REF!</v>
      </c>
      <c r="O361" s="7" t="e">
        <f>#REF!</f>
        <v>#REF!</v>
      </c>
      <c r="Z361" s="324" t="str">
        <f>CAZUL!C358</f>
        <v>TARIFAS BANCÁRIAS</v>
      </c>
    </row>
    <row r="362" spans="2:26" ht="13.95" customHeight="1">
      <c r="B362" s="397">
        <v>863611100104604</v>
      </c>
      <c r="C362" s="313" t="s">
        <v>1306</v>
      </c>
      <c r="D362" s="314" t="str">
        <f>CAZUL!D359</f>
        <v>Tar DOC/TED Eletrônico - Cobrança referente 27/12/2021</v>
      </c>
      <c r="E362" s="315" t="str">
        <f>CAZUL!N359</f>
        <v>27/12/2021</v>
      </c>
      <c r="F362" s="316" t="str">
        <f>INICIO!D$5</f>
        <v>HOSPITAL SÃO LUCAS</v>
      </c>
      <c r="G362" s="317" t="str">
        <f>VLOOKUP(H362,FORNECEDOR!$A$1:$B$897,2,FALSE)</f>
        <v>00.000.000/1409-53</v>
      </c>
      <c r="H362" s="318" t="str">
        <f>CAZUL!E359</f>
        <v>BANCO DO BRASIL</v>
      </c>
      <c r="I362" s="319" t="str">
        <f>VLOOKUP(Z362,DESPESAS!A$1:D$988,2,FALSE)</f>
        <v>04.07</v>
      </c>
      <c r="J362" s="319" t="str">
        <f>VLOOKUP(Z362,DESPESAS!A$1:D$2034,3,FALSE)</f>
        <v>TARIFAS BANCÁRIAS</v>
      </c>
      <c r="K362" s="320">
        <f>CAZUL!F359</f>
        <v>0</v>
      </c>
      <c r="L362" s="321">
        <f>CAZUL!G359</f>
        <v>10.45</v>
      </c>
      <c r="M362" s="320">
        <f>CAZUL!H359</f>
        <v>0</v>
      </c>
      <c r="N362" s="1" t="e">
        <f>#REF!</f>
        <v>#REF!</v>
      </c>
      <c r="O362" s="7" t="e">
        <f>#REF!</f>
        <v>#REF!</v>
      </c>
      <c r="Z362" s="324" t="str">
        <f>CAZUL!C359</f>
        <v>TARIFAS BANCÁRIAS</v>
      </c>
    </row>
    <row r="363" spans="2:26" ht="13.95" customHeight="1">
      <c r="B363" s="397">
        <v>551024000017923</v>
      </c>
      <c r="C363" s="313" t="s">
        <v>1306</v>
      </c>
      <c r="D363" s="314" t="str">
        <f>CAZUL!D360</f>
        <v>NF 18590</v>
      </c>
      <c r="E363" s="315" t="str">
        <f>CAZUL!N360</f>
        <v>28/12/2021</v>
      </c>
      <c r="F363" s="316" t="str">
        <f>INICIO!D$5</f>
        <v>HOSPITAL SÃO LUCAS</v>
      </c>
      <c r="G363" s="317" t="str">
        <f>VLOOKUP(H363,FORNECEDOR!$A$1:$B$897,2,FALSE)</f>
        <v>00.463.305/0001-30</v>
      </c>
      <c r="H363" s="318" t="str">
        <f>CAZUL!E360</f>
        <v xml:space="preserve">MARCHET DE SA BARRETO CALLOU </v>
      </c>
      <c r="I363" s="319" t="str">
        <f>VLOOKUP(Z363,DESPESAS!A$1:D$988,2,FALSE)</f>
        <v>02.02</v>
      </c>
      <c r="J363" s="319" t="str">
        <f>VLOOKUP(Z363,DESPESAS!A$1:D$2034,3,FALSE)</f>
        <v>MATERIAIS DE CONSUMO</v>
      </c>
      <c r="K363" s="320">
        <f>CAZUL!F360</f>
        <v>0</v>
      </c>
      <c r="L363" s="321">
        <f>CAZUL!G360</f>
        <v>186.6</v>
      </c>
      <c r="M363" s="320">
        <f>CAZUL!H360</f>
        <v>3973.0300000036982</v>
      </c>
      <c r="N363" s="1" t="e">
        <f>#REF!</f>
        <v>#REF!</v>
      </c>
      <c r="O363" s="7" t="e">
        <f>#REF!</f>
        <v>#REF!</v>
      </c>
      <c r="Z363" s="324" t="str">
        <f>CAZUL!C360</f>
        <v>MATERIAL HOSPITALAR</v>
      </c>
    </row>
    <row r="364" spans="2:26" ht="13.95" customHeight="1">
      <c r="B364" s="397">
        <v>122801</v>
      </c>
      <c r="C364" s="313" t="s">
        <v>1306</v>
      </c>
      <c r="D364" s="314" t="str">
        <f>CAZUL!D361</f>
        <v>Folha Décimo Terceiro</v>
      </c>
      <c r="E364" s="315" t="str">
        <f>CAZUL!N361</f>
        <v>28/12/2021</v>
      </c>
      <c r="F364" s="316" t="str">
        <f>INICIO!D$5</f>
        <v>HOSPITAL SÃO LUCAS</v>
      </c>
      <c r="G364" s="317" t="str">
        <f>VLOOKUP(H364,FORNECEDOR!$A$1:$B$897,2,FALSE)</f>
        <v>003.616.223-09</v>
      </c>
      <c r="H364" s="318" t="str">
        <f>CAZUL!E361</f>
        <v>FERNANDA GOMES DOS SANTOS</v>
      </c>
      <c r="I364" s="319" t="str">
        <f>VLOOKUP(Z364,DESPESAS!A$1:D$988,2,FALSE)</f>
        <v>01.02</v>
      </c>
      <c r="J364" s="319" t="str">
        <f>VLOOKUP(Z364,DESPESAS!A$1:D$2034,3,FALSE)</f>
        <v>13º SALÁRIO</v>
      </c>
      <c r="K364" s="320">
        <f>CAZUL!F361</f>
        <v>0</v>
      </c>
      <c r="L364" s="321">
        <f>CAZUL!G361</f>
        <v>94.2</v>
      </c>
      <c r="M364" s="320">
        <f>CAZUL!H361</f>
        <v>3878.8300000036984</v>
      </c>
      <c r="N364" s="1" t="e">
        <f>#REF!</f>
        <v>#REF!</v>
      </c>
      <c r="O364" s="7" t="e">
        <f>#REF!</f>
        <v>#REF!</v>
      </c>
      <c r="Z364" s="324" t="str">
        <f>CAZUL!C361</f>
        <v>13º Salário - 2ª Parcela</v>
      </c>
    </row>
    <row r="365" spans="2:26" ht="13.95" customHeight="1">
      <c r="B365" s="397">
        <v>883621100057628</v>
      </c>
      <c r="C365" s="313" t="s">
        <v>1306</v>
      </c>
      <c r="D365" s="314" t="str">
        <f>CAZUL!D362</f>
        <v>Tar DOC/TED Eletrônico - Cobrança referente 28/12/2021</v>
      </c>
      <c r="E365" s="315" t="str">
        <f>CAZUL!N362</f>
        <v>28/12/2021</v>
      </c>
      <c r="F365" s="316" t="str">
        <f>INICIO!D$5</f>
        <v>HOSPITAL SÃO LUCAS</v>
      </c>
      <c r="G365" s="317" t="str">
        <f>VLOOKUP(H365,FORNECEDOR!$A$1:$B$897,2,FALSE)</f>
        <v>00.000.000/1409-53</v>
      </c>
      <c r="H365" s="318" t="str">
        <f>CAZUL!E362</f>
        <v>BANCO DO BRASIL</v>
      </c>
      <c r="I365" s="319" t="str">
        <f>VLOOKUP(Z365,DESPESAS!A$1:D$988,2,FALSE)</f>
        <v>04.07</v>
      </c>
      <c r="J365" s="319" t="str">
        <f>VLOOKUP(Z365,DESPESAS!A$1:D$2034,3,FALSE)</f>
        <v>TARIFAS BANCÁRIAS</v>
      </c>
      <c r="K365" s="320">
        <f>CAZUL!F362</f>
        <v>0</v>
      </c>
      <c r="L365" s="321">
        <f>CAZUL!G362</f>
        <v>10.45</v>
      </c>
      <c r="M365" s="320">
        <f>CAZUL!H362</f>
        <v>3868.3800000036986</v>
      </c>
      <c r="N365" s="1" t="e">
        <f>#REF!</f>
        <v>#REF!</v>
      </c>
      <c r="O365" s="7" t="e">
        <f>#REF!</f>
        <v>#REF!</v>
      </c>
      <c r="Z365" s="324" t="str">
        <f>CAZUL!C362</f>
        <v>TARIFAS BANCÁRIAS</v>
      </c>
    </row>
    <row r="366" spans="2:26" ht="13.95" customHeight="1">
      <c r="B366" s="397">
        <v>551369000045951</v>
      </c>
      <c r="C366" s="313" t="s">
        <v>1306</v>
      </c>
      <c r="D366" s="314" t="str">
        <f>CAZUL!D363</f>
        <v>AGUARDANDO NFS</v>
      </c>
      <c r="E366" s="315" t="str">
        <f>CAZUL!N363</f>
        <v>29/12/2021</v>
      </c>
      <c r="F366" s="316" t="str">
        <f>INICIO!D$5</f>
        <v>HOSPITAL SÃO LUCAS</v>
      </c>
      <c r="G366" s="317" t="str">
        <f>VLOOKUP(H366,FORNECEDOR!$A$1:$B$897,2,FALSE)</f>
        <v>08.077.211/0001-34</v>
      </c>
      <c r="H366" s="318" t="str">
        <f>CAZUL!E363</f>
        <v>T S COMERCIAL DE MED E REPRESENTAÇÕES LTDA</v>
      </c>
      <c r="I366" s="319" t="str">
        <f>VLOOKUP(Z366,DESPESAS!A$1:D$988,2,FALSE)</f>
        <v>02.01</v>
      </c>
      <c r="J366" s="319" t="str">
        <f>VLOOKUP(Z366,DESPESAS!A$1:D$2034,3,FALSE)</f>
        <v>MEDICAMENTOS</v>
      </c>
      <c r="K366" s="320">
        <f>CAZUL!F363</f>
        <v>0</v>
      </c>
      <c r="L366" s="321">
        <f>CAZUL!G363</f>
        <v>1725.3</v>
      </c>
      <c r="M366" s="320">
        <f>CAZUL!H363</f>
        <v>0</v>
      </c>
      <c r="N366" s="1" t="e">
        <f>#REF!</f>
        <v>#REF!</v>
      </c>
      <c r="O366" s="7" t="e">
        <f>#REF!</f>
        <v>#REF!</v>
      </c>
      <c r="Z366" s="324" t="str">
        <f>CAZUL!C363</f>
        <v>MEDICAMENTOS</v>
      </c>
    </row>
    <row r="367" spans="2:26" ht="13.95" customHeight="1">
      <c r="B367" s="397">
        <v>551233000110344</v>
      </c>
      <c r="C367" s="313" t="s">
        <v>1306</v>
      </c>
      <c r="D367" s="314" t="str">
        <f>CAZUL!D364</f>
        <v>NF 25854</v>
      </c>
      <c r="E367" s="315" t="str">
        <f>CAZUL!N364</f>
        <v>29/12/2021</v>
      </c>
      <c r="F367" s="316" t="str">
        <f>INICIO!D$5</f>
        <v>HOSPITAL SÃO LUCAS</v>
      </c>
      <c r="G367" s="317" t="str">
        <f>VLOOKUP(H367,FORNECEDOR!$A$1:$B$897,2,FALSE)</f>
        <v>08.563.493/0001-80</v>
      </c>
      <c r="H367" s="318" t="str">
        <f>CAZUL!E364</f>
        <v>JR MELO DE LIMA EPP</v>
      </c>
      <c r="I367" s="319" t="str">
        <f>VLOOKUP(Z367,DESPESAS!A$1:D$988,2,FALSE)</f>
        <v>02.01</v>
      </c>
      <c r="J367" s="319" t="str">
        <f>VLOOKUP(Z367,DESPESAS!A$1:D$2034,3,FALSE)</f>
        <v>MEDICAMENTOS</v>
      </c>
      <c r="K367" s="320">
        <f>CAZUL!F364</f>
        <v>0</v>
      </c>
      <c r="L367" s="321">
        <f>CAZUL!G364</f>
        <v>578</v>
      </c>
      <c r="M367" s="320">
        <f>CAZUL!H364</f>
        <v>0</v>
      </c>
      <c r="N367" s="1" t="e">
        <f>#REF!</f>
        <v>#REF!</v>
      </c>
      <c r="O367" s="7" t="e">
        <f>#REF!</f>
        <v>#REF!</v>
      </c>
      <c r="Z367" s="324" t="str">
        <f>CAZUL!C364</f>
        <v>MEDICAMENTOS</v>
      </c>
    </row>
    <row r="368" spans="2:26" ht="13.95" customHeight="1">
      <c r="B368" s="8"/>
      <c r="C368" s="313" t="s">
        <v>1306</v>
      </c>
      <c r="D368" s="314">
        <f>CAZUL!D365</f>
        <v>0</v>
      </c>
      <c r="E368" s="315">
        <f>CAZUL!N365</f>
        <v>0</v>
      </c>
      <c r="F368" s="316" t="str">
        <f>INICIO!D$5</f>
        <v>HOSPITAL SÃO LUCAS</v>
      </c>
      <c r="G368" s="317" t="e">
        <f>VLOOKUP(H368,FORNECEDOR!$A$1:$B$897,2,FALSE)</f>
        <v>#N/A</v>
      </c>
      <c r="H368" s="318">
        <f>CAZUL!E365</f>
        <v>0</v>
      </c>
      <c r="I368" s="319" t="e">
        <f>VLOOKUP(Z368,DESPESAS!A$1:D$988,2,FALSE)</f>
        <v>#N/A</v>
      </c>
      <c r="J368" s="319" t="e">
        <f>VLOOKUP(Z368,DESPESAS!A$1:D$2034,3,FALSE)</f>
        <v>#N/A</v>
      </c>
      <c r="K368" s="320">
        <f>CAZUL!F365</f>
        <v>0</v>
      </c>
      <c r="L368" s="321">
        <f>SUBTOTAL(9,L5:L367)</f>
        <v>2653211.5100000007</v>
      </c>
      <c r="M368" s="320">
        <f>CAZUL!H365</f>
        <v>0</v>
      </c>
      <c r="N368" s="1" t="e">
        <f>#REF!</f>
        <v>#REF!</v>
      </c>
      <c r="O368" s="7" t="e">
        <f>#REF!</f>
        <v>#REF!</v>
      </c>
      <c r="Z368" s="324">
        <f>CAZUL!C365</f>
        <v>0</v>
      </c>
    </row>
    <row r="369" spans="2:26" ht="13.95" customHeight="1">
      <c r="B369" s="8"/>
      <c r="C369" s="313" t="s">
        <v>1306</v>
      </c>
      <c r="D369" s="314">
        <f>CAZUL!D366</f>
        <v>0</v>
      </c>
      <c r="E369" s="315">
        <f>CAZUL!N366</f>
        <v>0</v>
      </c>
      <c r="F369" s="316" t="str">
        <f>INICIO!D$5</f>
        <v>HOSPITAL SÃO LUCAS</v>
      </c>
      <c r="G369" s="317" t="e">
        <f>VLOOKUP(H369,FORNECEDOR!$A$1:$B$897,2,FALSE)</f>
        <v>#N/A</v>
      </c>
      <c r="H369" s="318">
        <f>CAZUL!E366</f>
        <v>0</v>
      </c>
      <c r="I369" s="319" t="e">
        <f>VLOOKUP(Z369,DESPESAS!A$1:D$988,2,FALSE)</f>
        <v>#N/A</v>
      </c>
      <c r="J369" s="319" t="e">
        <f>VLOOKUP(Z369,DESPESAS!A$1:D$2034,3,FALSE)</f>
        <v>#N/A</v>
      </c>
      <c r="K369" s="320">
        <f>CAZUL!F366</f>
        <v>0</v>
      </c>
      <c r="L369" s="321">
        <f>CAZUL!G366</f>
        <v>0</v>
      </c>
      <c r="M369" s="320">
        <f>CAZUL!H366</f>
        <v>0</v>
      </c>
      <c r="N369" s="1" t="e">
        <f>#REF!</f>
        <v>#REF!</v>
      </c>
      <c r="O369" s="7" t="e">
        <f>#REF!</f>
        <v>#REF!</v>
      </c>
      <c r="Z369" s="324">
        <f>CAZUL!C366</f>
        <v>0</v>
      </c>
    </row>
    <row r="370" spans="2:26" ht="13.95" customHeight="1">
      <c r="B370" s="8"/>
      <c r="C370" s="313" t="s">
        <v>1306</v>
      </c>
      <c r="D370" s="314">
        <f>CAZUL!D367</f>
        <v>0</v>
      </c>
      <c r="E370" s="315">
        <f>CAZUL!N367</f>
        <v>0</v>
      </c>
      <c r="F370" s="316" t="str">
        <f>INICIO!D$5</f>
        <v>HOSPITAL SÃO LUCAS</v>
      </c>
      <c r="G370" s="317" t="e">
        <f>VLOOKUP(H370,FORNECEDOR!$A$1:$B$897,2,FALSE)</f>
        <v>#N/A</v>
      </c>
      <c r="H370" s="318">
        <f>CAZUL!E367</f>
        <v>0</v>
      </c>
      <c r="I370" s="319" t="e">
        <f>VLOOKUP(Z370,DESPESAS!A$1:D$988,2,FALSE)</f>
        <v>#N/A</v>
      </c>
      <c r="J370" s="319" t="e">
        <f>VLOOKUP(Z370,DESPESAS!A$1:D$2034,3,FALSE)</f>
        <v>#N/A</v>
      </c>
      <c r="K370" s="320">
        <f>CAZUL!F367</f>
        <v>0</v>
      </c>
      <c r="L370" s="321">
        <f>CAZUL!G367</f>
        <v>0</v>
      </c>
      <c r="M370" s="320">
        <f>CAZUL!H367</f>
        <v>0</v>
      </c>
      <c r="N370" s="1" t="e">
        <f>#REF!</f>
        <v>#REF!</v>
      </c>
      <c r="O370" s="7" t="e">
        <f>#REF!</f>
        <v>#REF!</v>
      </c>
      <c r="Z370" s="324">
        <f>CAZUL!C367</f>
        <v>0</v>
      </c>
    </row>
    <row r="371" spans="2:26" ht="13.95" customHeight="1">
      <c r="B371" s="8"/>
      <c r="C371" s="313" t="s">
        <v>1306</v>
      </c>
      <c r="D371" s="314">
        <f>CAZUL!D368</f>
        <v>0</v>
      </c>
      <c r="E371" s="315">
        <f>CAZUL!N368</f>
        <v>0</v>
      </c>
      <c r="F371" s="316" t="str">
        <f>INICIO!D$5</f>
        <v>HOSPITAL SÃO LUCAS</v>
      </c>
      <c r="G371" s="317" t="e">
        <f>VLOOKUP(H371,FORNECEDOR!$A$1:$B$897,2,FALSE)</f>
        <v>#N/A</v>
      </c>
      <c r="H371" s="318">
        <f>CAZUL!E368</f>
        <v>0</v>
      </c>
      <c r="I371" s="319" t="e">
        <f>VLOOKUP(Z371,DESPESAS!A$1:D$988,2,FALSE)</f>
        <v>#N/A</v>
      </c>
      <c r="J371" s="319" t="e">
        <f>VLOOKUP(Z371,DESPESAS!A$1:D$2034,3,FALSE)</f>
        <v>#N/A</v>
      </c>
      <c r="K371" s="320">
        <f>CAZUL!F368</f>
        <v>0</v>
      </c>
      <c r="L371" s="321">
        <f>CAZUL!G368</f>
        <v>0</v>
      </c>
      <c r="M371" s="320">
        <f>CAZUL!H368</f>
        <v>0</v>
      </c>
      <c r="N371" s="1" t="e">
        <f>#REF!</f>
        <v>#REF!</v>
      </c>
      <c r="O371" s="7" t="e">
        <f>#REF!</f>
        <v>#REF!</v>
      </c>
      <c r="Z371" s="324">
        <f>CAZUL!C368</f>
        <v>0</v>
      </c>
    </row>
    <row r="372" spans="2:26" ht="13.95" customHeight="1">
      <c r="B372" s="8"/>
      <c r="C372" s="313" t="s">
        <v>1306</v>
      </c>
      <c r="D372" s="314">
        <f>CAZUL!D369</f>
        <v>0</v>
      </c>
      <c r="E372" s="315">
        <f>CAZUL!N369</f>
        <v>0</v>
      </c>
      <c r="F372" s="316" t="str">
        <f>INICIO!D$5</f>
        <v>HOSPITAL SÃO LUCAS</v>
      </c>
      <c r="G372" s="317" t="e">
        <f>VLOOKUP(H372,FORNECEDOR!$A$1:$B$897,2,FALSE)</f>
        <v>#N/A</v>
      </c>
      <c r="H372" s="318">
        <f>CAZUL!E369</f>
        <v>0</v>
      </c>
      <c r="I372" s="319" t="e">
        <f>VLOOKUP(Z372,DESPESAS!A$1:D$988,2,FALSE)</f>
        <v>#N/A</v>
      </c>
      <c r="J372" s="319" t="e">
        <f>VLOOKUP(Z372,DESPESAS!A$1:D$2034,3,FALSE)</f>
        <v>#N/A</v>
      </c>
      <c r="K372" s="320">
        <f>CAZUL!F369</f>
        <v>0</v>
      </c>
      <c r="L372" s="321">
        <f>CAZUL!G369</f>
        <v>0</v>
      </c>
      <c r="M372" s="320">
        <f>CAZUL!H369</f>
        <v>0</v>
      </c>
      <c r="N372" s="1" t="e">
        <f>#REF!</f>
        <v>#REF!</v>
      </c>
      <c r="O372" s="7" t="e">
        <f>#REF!</f>
        <v>#REF!</v>
      </c>
      <c r="Z372" s="324">
        <f>CAZUL!C369</f>
        <v>0</v>
      </c>
    </row>
    <row r="373" spans="2:26" ht="13.95" customHeight="1">
      <c r="B373" s="8"/>
      <c r="C373" s="313" t="s">
        <v>1306</v>
      </c>
      <c r="D373" s="314">
        <f>CAZUL!D370</f>
        <v>0</v>
      </c>
      <c r="E373" s="315">
        <f>CAZUL!N370</f>
        <v>0</v>
      </c>
      <c r="F373" s="316" t="str">
        <f>INICIO!D$5</f>
        <v>HOSPITAL SÃO LUCAS</v>
      </c>
      <c r="G373" s="317" t="e">
        <f>VLOOKUP(H373,FORNECEDOR!$A$1:$B$897,2,FALSE)</f>
        <v>#N/A</v>
      </c>
      <c r="H373" s="318">
        <f>CAZUL!E370</f>
        <v>0</v>
      </c>
      <c r="I373" s="319" t="e">
        <f>VLOOKUP(Z373,DESPESAS!A$1:D$988,2,FALSE)</f>
        <v>#N/A</v>
      </c>
      <c r="J373" s="319" t="e">
        <f>VLOOKUP(Z373,DESPESAS!A$1:D$2034,3,FALSE)</f>
        <v>#N/A</v>
      </c>
      <c r="K373" s="320">
        <f>CAZUL!F370</f>
        <v>0</v>
      </c>
      <c r="L373" s="321">
        <f>CAZUL!G370</f>
        <v>0</v>
      </c>
      <c r="M373" s="320">
        <f>CAZUL!H370</f>
        <v>0</v>
      </c>
      <c r="N373" s="1" t="e">
        <f>#REF!</f>
        <v>#REF!</v>
      </c>
      <c r="O373" s="7" t="e">
        <f>#REF!</f>
        <v>#REF!</v>
      </c>
      <c r="Z373" s="324">
        <f>CAZUL!C370</f>
        <v>0</v>
      </c>
    </row>
    <row r="374" spans="2:26" ht="13.95" customHeight="1">
      <c r="B374" s="8"/>
      <c r="C374" s="313" t="s">
        <v>1306</v>
      </c>
      <c r="D374" s="314">
        <f>CAZUL!D371</f>
        <v>0</v>
      </c>
      <c r="E374" s="315">
        <f>CAZUL!N371</f>
        <v>0</v>
      </c>
      <c r="F374" s="316" t="str">
        <f>INICIO!D$5</f>
        <v>HOSPITAL SÃO LUCAS</v>
      </c>
      <c r="G374" s="317" t="e">
        <f>VLOOKUP(H374,FORNECEDOR!$A$1:$B$897,2,FALSE)</f>
        <v>#N/A</v>
      </c>
      <c r="H374" s="318">
        <f>CAZUL!E371</f>
        <v>0</v>
      </c>
      <c r="I374" s="319" t="e">
        <f>VLOOKUP(Z374,DESPESAS!A$1:D$988,2,FALSE)</f>
        <v>#N/A</v>
      </c>
      <c r="J374" s="319" t="e">
        <f>VLOOKUP(Z374,DESPESAS!A$1:D$2034,3,FALSE)</f>
        <v>#N/A</v>
      </c>
      <c r="K374" s="320">
        <f>CAZUL!F371</f>
        <v>0</v>
      </c>
      <c r="L374" s="321">
        <f>CAZUL!G371</f>
        <v>0</v>
      </c>
      <c r="M374" s="320">
        <f>CAZUL!H371</f>
        <v>0</v>
      </c>
      <c r="N374" s="1" t="e">
        <f>#REF!</f>
        <v>#REF!</v>
      </c>
      <c r="O374" s="7" t="e">
        <f>#REF!</f>
        <v>#REF!</v>
      </c>
      <c r="Z374" s="324">
        <f>CAZUL!C371</f>
        <v>0</v>
      </c>
    </row>
    <row r="375" spans="2:26" ht="13.95" customHeight="1">
      <c r="B375" s="8"/>
      <c r="C375" s="313" t="s">
        <v>1306</v>
      </c>
      <c r="D375" s="314">
        <f>CAZUL!D372</f>
        <v>0</v>
      </c>
      <c r="E375" s="315">
        <f>CAZUL!N372</f>
        <v>0</v>
      </c>
      <c r="F375" s="316" t="str">
        <f>INICIO!D$5</f>
        <v>HOSPITAL SÃO LUCAS</v>
      </c>
      <c r="G375" s="317" t="e">
        <f>VLOOKUP(H375,FORNECEDOR!$A$1:$B$897,2,FALSE)</f>
        <v>#N/A</v>
      </c>
      <c r="H375" s="318">
        <f>CAZUL!E372</f>
        <v>0</v>
      </c>
      <c r="I375" s="319" t="e">
        <f>VLOOKUP(Z375,DESPESAS!A$1:D$988,2,FALSE)</f>
        <v>#N/A</v>
      </c>
      <c r="J375" s="319" t="e">
        <f>VLOOKUP(Z375,DESPESAS!A$1:D$2034,3,FALSE)</f>
        <v>#N/A</v>
      </c>
      <c r="K375" s="320">
        <f>CAZUL!F372</f>
        <v>0</v>
      </c>
      <c r="L375" s="321">
        <f>CAZUL!G372</f>
        <v>0</v>
      </c>
      <c r="M375" s="320">
        <f>CAZUL!H372</f>
        <v>0</v>
      </c>
      <c r="N375" s="1" t="e">
        <f>#REF!</f>
        <v>#REF!</v>
      </c>
      <c r="O375" s="7" t="e">
        <f>#REF!</f>
        <v>#REF!</v>
      </c>
      <c r="Z375" s="324">
        <f>CAZUL!C372</f>
        <v>0</v>
      </c>
    </row>
    <row r="376" spans="2:26" ht="13.95" customHeight="1">
      <c r="B376" s="8"/>
      <c r="C376" s="313" t="s">
        <v>1306</v>
      </c>
      <c r="D376" s="314">
        <f>CAZUL!D373</f>
        <v>0</v>
      </c>
      <c r="E376" s="315">
        <f>CAZUL!N373</f>
        <v>0</v>
      </c>
      <c r="F376" s="316" t="str">
        <f>INICIO!D$5</f>
        <v>HOSPITAL SÃO LUCAS</v>
      </c>
      <c r="G376" s="317" t="e">
        <f>VLOOKUP(H376,FORNECEDOR!$A$1:$B$897,2,FALSE)</f>
        <v>#N/A</v>
      </c>
      <c r="H376" s="318">
        <f>CAZUL!E373</f>
        <v>0</v>
      </c>
      <c r="I376" s="319" t="e">
        <f>VLOOKUP(Z376,DESPESAS!A$1:D$988,2,FALSE)</f>
        <v>#N/A</v>
      </c>
      <c r="J376" s="319" t="e">
        <f>VLOOKUP(Z376,DESPESAS!A$1:D$2034,3,FALSE)</f>
        <v>#N/A</v>
      </c>
      <c r="K376" s="320">
        <f>CAZUL!F373</f>
        <v>0</v>
      </c>
      <c r="L376" s="321">
        <f>CAZUL!G373</f>
        <v>0</v>
      </c>
      <c r="M376" s="320">
        <f>CAZUL!H373</f>
        <v>0</v>
      </c>
      <c r="N376" s="1" t="e">
        <f>#REF!</f>
        <v>#REF!</v>
      </c>
      <c r="O376" s="7" t="e">
        <f>#REF!</f>
        <v>#REF!</v>
      </c>
      <c r="Z376" s="324">
        <f>CAZUL!C373</f>
        <v>0</v>
      </c>
    </row>
    <row r="377" spans="2:26" ht="13.95" customHeight="1">
      <c r="B377" s="8"/>
      <c r="C377" s="313" t="s">
        <v>1306</v>
      </c>
      <c r="D377" s="314">
        <f>CAZUL!D374</f>
        <v>0</v>
      </c>
      <c r="E377" s="315">
        <f>CAZUL!N374</f>
        <v>0</v>
      </c>
      <c r="F377" s="316" t="str">
        <f>INICIO!D$5</f>
        <v>HOSPITAL SÃO LUCAS</v>
      </c>
      <c r="G377" s="317" t="e">
        <f>VLOOKUP(H377,FORNECEDOR!$A$1:$B$897,2,FALSE)</f>
        <v>#N/A</v>
      </c>
      <c r="H377" s="318">
        <f>CAZUL!E374</f>
        <v>0</v>
      </c>
      <c r="I377" s="319" t="e">
        <f>VLOOKUP(Z377,DESPESAS!A$1:D$988,2,FALSE)</f>
        <v>#N/A</v>
      </c>
      <c r="J377" s="319" t="e">
        <f>VLOOKUP(Z377,DESPESAS!A$1:D$2034,3,FALSE)</f>
        <v>#N/A</v>
      </c>
      <c r="K377" s="320">
        <f>CAZUL!F374</f>
        <v>0</v>
      </c>
      <c r="L377" s="321">
        <f>CAZUL!G374</f>
        <v>0</v>
      </c>
      <c r="M377" s="320">
        <f>CAZUL!H374</f>
        <v>0</v>
      </c>
      <c r="N377" s="1" t="e">
        <f>#REF!</f>
        <v>#REF!</v>
      </c>
      <c r="O377" s="7" t="e">
        <f>#REF!</f>
        <v>#REF!</v>
      </c>
      <c r="Z377" s="324">
        <f>CAZUL!C374</f>
        <v>0</v>
      </c>
    </row>
    <row r="378" spans="2:26" ht="13.95" customHeight="1">
      <c r="B378" s="8"/>
      <c r="C378" s="313" t="s">
        <v>1306</v>
      </c>
      <c r="D378" s="314">
        <f>CAZUL!D375</f>
        <v>0</v>
      </c>
      <c r="E378" s="315">
        <f>CAZUL!N375</f>
        <v>0</v>
      </c>
      <c r="F378" s="316" t="str">
        <f>INICIO!D$5</f>
        <v>HOSPITAL SÃO LUCAS</v>
      </c>
      <c r="G378" s="317" t="e">
        <f>VLOOKUP(H378,FORNECEDOR!$A$1:$B$897,2,FALSE)</f>
        <v>#N/A</v>
      </c>
      <c r="H378" s="318">
        <f>CAZUL!E375</f>
        <v>0</v>
      </c>
      <c r="I378" s="319" t="e">
        <f>VLOOKUP(Z378,DESPESAS!A$1:D$988,2,FALSE)</f>
        <v>#N/A</v>
      </c>
      <c r="J378" s="319" t="e">
        <f>VLOOKUP(Z378,DESPESAS!A$1:D$2034,3,FALSE)</f>
        <v>#N/A</v>
      </c>
      <c r="K378" s="320">
        <f>CAZUL!F375</f>
        <v>0</v>
      </c>
      <c r="L378" s="321">
        <f>CAZUL!G375</f>
        <v>0</v>
      </c>
      <c r="M378" s="320">
        <f>CAZUL!H375</f>
        <v>0</v>
      </c>
      <c r="N378" s="1" t="e">
        <f>#REF!</f>
        <v>#REF!</v>
      </c>
      <c r="O378" s="7" t="e">
        <f>#REF!</f>
        <v>#REF!</v>
      </c>
      <c r="Z378" s="324">
        <f>CAZUL!C375</f>
        <v>0</v>
      </c>
    </row>
    <row r="379" spans="2:26" ht="13.95" customHeight="1">
      <c r="B379" s="8"/>
      <c r="C379" s="313" t="s">
        <v>1306</v>
      </c>
      <c r="D379" s="314">
        <f>CAZUL!D376</f>
        <v>0</v>
      </c>
      <c r="E379" s="315">
        <f>CAZUL!N376</f>
        <v>0</v>
      </c>
      <c r="F379" s="316" t="str">
        <f>INICIO!D$5</f>
        <v>HOSPITAL SÃO LUCAS</v>
      </c>
      <c r="G379" s="317" t="e">
        <f>VLOOKUP(H379,FORNECEDOR!$A$1:$B$897,2,FALSE)</f>
        <v>#N/A</v>
      </c>
      <c r="H379" s="318">
        <f>CAZUL!E376</f>
        <v>0</v>
      </c>
      <c r="I379" s="319" t="e">
        <f>VLOOKUP(Z379,DESPESAS!A$1:D$988,2,FALSE)</f>
        <v>#N/A</v>
      </c>
      <c r="J379" s="319" t="e">
        <f>VLOOKUP(Z379,DESPESAS!A$1:D$2034,3,FALSE)</f>
        <v>#N/A</v>
      </c>
      <c r="K379" s="320">
        <f>CAZUL!F376</f>
        <v>0</v>
      </c>
      <c r="L379" s="321">
        <f>CAZUL!G376</f>
        <v>0</v>
      </c>
      <c r="M379" s="320">
        <f>CAZUL!H376</f>
        <v>0</v>
      </c>
      <c r="N379" s="1" t="e">
        <f>#REF!</f>
        <v>#REF!</v>
      </c>
      <c r="O379" s="7" t="e">
        <f>#REF!</f>
        <v>#REF!</v>
      </c>
      <c r="Z379" s="324">
        <f>CAZUL!C376</f>
        <v>0</v>
      </c>
    </row>
    <row r="380" spans="2:26" ht="13.95" customHeight="1">
      <c r="B380" s="8"/>
      <c r="C380" s="313" t="s">
        <v>1306</v>
      </c>
      <c r="D380" s="314">
        <f>CAZUL!D377</f>
        <v>0</v>
      </c>
      <c r="E380" s="315">
        <f>CAZUL!N377</f>
        <v>0</v>
      </c>
      <c r="F380" s="316" t="str">
        <f>INICIO!D$5</f>
        <v>HOSPITAL SÃO LUCAS</v>
      </c>
      <c r="G380" s="317" t="e">
        <f>VLOOKUP(H380,FORNECEDOR!$A$1:$B$897,2,FALSE)</f>
        <v>#N/A</v>
      </c>
      <c r="H380" s="318">
        <f>CAZUL!E377</f>
        <v>0</v>
      </c>
      <c r="I380" s="319" t="e">
        <f>VLOOKUP(Z380,DESPESAS!A$1:D$988,2,FALSE)</f>
        <v>#N/A</v>
      </c>
      <c r="J380" s="319" t="e">
        <f>VLOOKUP(Z380,DESPESAS!A$1:D$2034,3,FALSE)</f>
        <v>#N/A</v>
      </c>
      <c r="K380" s="320">
        <f>CAZUL!F377</f>
        <v>0</v>
      </c>
      <c r="L380" s="321">
        <f>CAZUL!G377</f>
        <v>0</v>
      </c>
      <c r="M380" s="320">
        <f>CAZUL!H377</f>
        <v>0</v>
      </c>
      <c r="N380" s="1" t="e">
        <f>#REF!</f>
        <v>#REF!</v>
      </c>
      <c r="O380" s="7" t="e">
        <f>#REF!</f>
        <v>#REF!</v>
      </c>
      <c r="Z380" s="324">
        <f>CAZUL!C377</f>
        <v>0</v>
      </c>
    </row>
    <row r="381" spans="2:26" ht="13.95" customHeight="1">
      <c r="B381" s="8"/>
      <c r="C381" s="313" t="s">
        <v>1306</v>
      </c>
      <c r="D381" s="314">
        <f>CAZUL!D378</f>
        <v>0</v>
      </c>
      <c r="E381" s="315">
        <f>CAZUL!N378</f>
        <v>0</v>
      </c>
      <c r="F381" s="316" t="str">
        <f>INICIO!D$5</f>
        <v>HOSPITAL SÃO LUCAS</v>
      </c>
      <c r="G381" s="317" t="e">
        <f>VLOOKUP(H381,FORNECEDOR!$A$1:$B$897,2,FALSE)</f>
        <v>#N/A</v>
      </c>
      <c r="H381" s="318">
        <f>CAZUL!E378</f>
        <v>0</v>
      </c>
      <c r="I381" s="319" t="e">
        <f>VLOOKUP(Z381,DESPESAS!A$1:D$988,2,FALSE)</f>
        <v>#N/A</v>
      </c>
      <c r="J381" s="319" t="e">
        <f>VLOOKUP(Z381,DESPESAS!A$1:D$2034,3,FALSE)</f>
        <v>#N/A</v>
      </c>
      <c r="K381" s="320">
        <f>CAZUL!F378</f>
        <v>0</v>
      </c>
      <c r="L381" s="321">
        <f>CAZUL!G378</f>
        <v>0</v>
      </c>
      <c r="M381" s="320">
        <f>CAZUL!H378</f>
        <v>0</v>
      </c>
      <c r="N381" s="1" t="e">
        <f>#REF!</f>
        <v>#REF!</v>
      </c>
      <c r="O381" s="7" t="e">
        <f>#REF!</f>
        <v>#REF!</v>
      </c>
      <c r="Z381" s="324">
        <f>CAZUL!C378</f>
        <v>0</v>
      </c>
    </row>
    <row r="382" spans="2:26" ht="13.95" customHeight="1">
      <c r="B382" s="8"/>
      <c r="C382" s="313" t="s">
        <v>1306</v>
      </c>
      <c r="D382" s="314">
        <f>CAZUL!D379</f>
        <v>0</v>
      </c>
      <c r="E382" s="315">
        <f>CAZUL!N379</f>
        <v>0</v>
      </c>
      <c r="F382" s="316" t="str">
        <f>INICIO!D$5</f>
        <v>HOSPITAL SÃO LUCAS</v>
      </c>
      <c r="G382" s="317" t="e">
        <f>VLOOKUP(H382,FORNECEDOR!$A$1:$B$897,2,FALSE)</f>
        <v>#N/A</v>
      </c>
      <c r="H382" s="318">
        <f>CAZUL!E379</f>
        <v>0</v>
      </c>
      <c r="I382" s="319" t="e">
        <f>VLOOKUP(Z382,DESPESAS!A$1:D$988,2,FALSE)</f>
        <v>#N/A</v>
      </c>
      <c r="J382" s="319" t="e">
        <f>VLOOKUP(Z382,DESPESAS!A$1:D$2034,3,FALSE)</f>
        <v>#N/A</v>
      </c>
      <c r="K382" s="320">
        <f>CAZUL!F379</f>
        <v>0</v>
      </c>
      <c r="L382" s="321">
        <f>CAZUL!G379</f>
        <v>0</v>
      </c>
      <c r="M382" s="320">
        <f>CAZUL!H379</f>
        <v>0</v>
      </c>
      <c r="N382" s="1" t="e">
        <f>#REF!</f>
        <v>#REF!</v>
      </c>
      <c r="O382" s="7" t="e">
        <f>#REF!</f>
        <v>#REF!</v>
      </c>
      <c r="Z382" s="324">
        <f>CAZUL!C379</f>
        <v>0</v>
      </c>
    </row>
    <row r="383" spans="2:26" ht="13.95" customHeight="1">
      <c r="B383" s="8"/>
      <c r="C383" s="313" t="s">
        <v>1306</v>
      </c>
      <c r="D383" s="314">
        <f>CAZUL!D380</f>
        <v>0</v>
      </c>
      <c r="E383" s="315">
        <f>CAZUL!N380</f>
        <v>0</v>
      </c>
      <c r="F383" s="316" t="str">
        <f>INICIO!D$5</f>
        <v>HOSPITAL SÃO LUCAS</v>
      </c>
      <c r="G383" s="317" t="e">
        <f>VLOOKUP(H383,FORNECEDOR!$A$1:$B$897,2,FALSE)</f>
        <v>#N/A</v>
      </c>
      <c r="H383" s="318">
        <f>CAZUL!E380</f>
        <v>0</v>
      </c>
      <c r="I383" s="319" t="e">
        <f>VLOOKUP(Z383,DESPESAS!A$1:D$988,2,FALSE)</f>
        <v>#N/A</v>
      </c>
      <c r="J383" s="319" t="e">
        <f>VLOOKUP(Z383,DESPESAS!A$1:D$2034,3,FALSE)</f>
        <v>#N/A</v>
      </c>
      <c r="K383" s="320">
        <f>CAZUL!F380</f>
        <v>0</v>
      </c>
      <c r="L383" s="321">
        <f>CAZUL!G380</f>
        <v>0</v>
      </c>
      <c r="M383" s="320">
        <f>CAZUL!H380</f>
        <v>0</v>
      </c>
      <c r="N383" s="1" t="e">
        <f>#REF!</f>
        <v>#REF!</v>
      </c>
      <c r="O383" s="7" t="e">
        <f>#REF!</f>
        <v>#REF!</v>
      </c>
      <c r="Z383" s="324">
        <f>CAZUL!C380</f>
        <v>0</v>
      </c>
    </row>
    <row r="384" spans="2:26" ht="13.95" customHeight="1">
      <c r="B384" s="8"/>
      <c r="C384" s="313" t="s">
        <v>1306</v>
      </c>
      <c r="D384" s="314">
        <f>CAZUL!D381</f>
        <v>0</v>
      </c>
      <c r="E384" s="315">
        <f>CAZUL!N381</f>
        <v>0</v>
      </c>
      <c r="F384" s="316" t="str">
        <f>INICIO!D$5</f>
        <v>HOSPITAL SÃO LUCAS</v>
      </c>
      <c r="G384" s="317" t="e">
        <f>VLOOKUP(H384,FORNECEDOR!$A$1:$B$897,2,FALSE)</f>
        <v>#N/A</v>
      </c>
      <c r="H384" s="318">
        <f>CAZUL!E381</f>
        <v>0</v>
      </c>
      <c r="I384" s="319" t="e">
        <f>VLOOKUP(Z384,DESPESAS!A$1:D$988,2,FALSE)</f>
        <v>#N/A</v>
      </c>
      <c r="J384" s="319" t="e">
        <f>VLOOKUP(Z384,DESPESAS!A$1:D$2034,3,FALSE)</f>
        <v>#N/A</v>
      </c>
      <c r="K384" s="320">
        <f>CAZUL!F381</f>
        <v>0</v>
      </c>
      <c r="L384" s="321">
        <f>CAZUL!G381</f>
        <v>0</v>
      </c>
      <c r="M384" s="320">
        <f>CAZUL!H381</f>
        <v>0</v>
      </c>
      <c r="N384" s="1" t="e">
        <f>#REF!</f>
        <v>#REF!</v>
      </c>
      <c r="O384" s="7" t="e">
        <f>#REF!</f>
        <v>#REF!</v>
      </c>
      <c r="Z384" s="324">
        <f>CAZUL!C381</f>
        <v>0</v>
      </c>
    </row>
    <row r="385" spans="2:26" ht="13.95" customHeight="1">
      <c r="B385" s="8"/>
      <c r="C385" s="313" t="s">
        <v>1306</v>
      </c>
      <c r="D385" s="314">
        <f>CAZUL!D382</f>
        <v>0</v>
      </c>
      <c r="E385" s="315">
        <f>CAZUL!N382</f>
        <v>0</v>
      </c>
      <c r="F385" s="316" t="str">
        <f>INICIO!D$5</f>
        <v>HOSPITAL SÃO LUCAS</v>
      </c>
      <c r="G385" s="317" t="e">
        <f>VLOOKUP(H385,FORNECEDOR!$A$1:$B$897,2,FALSE)</f>
        <v>#N/A</v>
      </c>
      <c r="H385" s="318">
        <f>CAZUL!E382</f>
        <v>0</v>
      </c>
      <c r="I385" s="319" t="e">
        <f>VLOOKUP(Z385,DESPESAS!A$1:D$988,2,FALSE)</f>
        <v>#N/A</v>
      </c>
      <c r="J385" s="319" t="e">
        <f>VLOOKUP(Z385,DESPESAS!A$1:D$2034,3,FALSE)</f>
        <v>#N/A</v>
      </c>
      <c r="K385" s="320">
        <f>CAZUL!F382</f>
        <v>0</v>
      </c>
      <c r="L385" s="321">
        <f>CAZUL!G382</f>
        <v>0</v>
      </c>
      <c r="M385" s="320">
        <f>CAZUL!H382</f>
        <v>0</v>
      </c>
      <c r="N385" s="1" t="e">
        <f>#REF!</f>
        <v>#REF!</v>
      </c>
      <c r="O385" s="7" t="e">
        <f>#REF!</f>
        <v>#REF!</v>
      </c>
      <c r="Z385" s="324">
        <f>CAZUL!C382</f>
        <v>0</v>
      </c>
    </row>
    <row r="386" spans="2:26" ht="13.95" customHeight="1">
      <c r="B386" s="8"/>
      <c r="C386" s="313" t="s">
        <v>1306</v>
      </c>
      <c r="D386" s="314">
        <f>CAZUL!D383</f>
        <v>0</v>
      </c>
      <c r="E386" s="315">
        <f>CAZUL!N383</f>
        <v>0</v>
      </c>
      <c r="F386" s="316" t="str">
        <f>INICIO!D$5</f>
        <v>HOSPITAL SÃO LUCAS</v>
      </c>
      <c r="G386" s="317" t="e">
        <f>VLOOKUP(H386,FORNECEDOR!$A$1:$B$897,2,FALSE)</f>
        <v>#N/A</v>
      </c>
      <c r="H386" s="318">
        <f>CAZUL!E383</f>
        <v>0</v>
      </c>
      <c r="I386" s="319" t="e">
        <f>VLOOKUP(Z386,DESPESAS!A$1:D$988,2,FALSE)</f>
        <v>#N/A</v>
      </c>
      <c r="J386" s="319" t="e">
        <f>VLOOKUP(Z386,DESPESAS!A$1:D$2034,3,FALSE)</f>
        <v>#N/A</v>
      </c>
      <c r="K386" s="320">
        <f>CAZUL!F383</f>
        <v>0</v>
      </c>
      <c r="L386" s="321">
        <f>CAZUL!G383</f>
        <v>0</v>
      </c>
      <c r="M386" s="320">
        <f>CAZUL!H383</f>
        <v>0</v>
      </c>
      <c r="N386" s="1" t="e">
        <f>#REF!</f>
        <v>#REF!</v>
      </c>
      <c r="O386" s="7" t="e">
        <f>#REF!</f>
        <v>#REF!</v>
      </c>
      <c r="Z386" s="324">
        <f>CAZUL!C383</f>
        <v>0</v>
      </c>
    </row>
    <row r="387" spans="2:26" ht="13.95" customHeight="1">
      <c r="B387" s="8"/>
      <c r="C387" s="313" t="s">
        <v>1306</v>
      </c>
      <c r="D387" s="314">
        <f>CAZUL!D384</f>
        <v>0</v>
      </c>
      <c r="E387" s="315">
        <f>CAZUL!N384</f>
        <v>0</v>
      </c>
      <c r="F387" s="316" t="str">
        <f>INICIO!D$5</f>
        <v>HOSPITAL SÃO LUCAS</v>
      </c>
      <c r="G387" s="317" t="e">
        <f>VLOOKUP(H387,FORNECEDOR!$A$1:$B$897,2,FALSE)</f>
        <v>#N/A</v>
      </c>
      <c r="H387" s="318">
        <f>CAZUL!E384</f>
        <v>0</v>
      </c>
      <c r="I387" s="319" t="e">
        <f>VLOOKUP(Z387,DESPESAS!A$1:D$988,2,FALSE)</f>
        <v>#N/A</v>
      </c>
      <c r="J387" s="319" t="e">
        <f>VLOOKUP(Z387,DESPESAS!A$1:D$2034,3,FALSE)</f>
        <v>#N/A</v>
      </c>
      <c r="K387" s="320">
        <f>CAZUL!F384</f>
        <v>0</v>
      </c>
      <c r="L387" s="321">
        <f>CAZUL!G384</f>
        <v>0</v>
      </c>
      <c r="M387" s="320">
        <f>CAZUL!H384</f>
        <v>0</v>
      </c>
      <c r="N387" s="1" t="e">
        <f>#REF!</f>
        <v>#REF!</v>
      </c>
      <c r="O387" s="7" t="e">
        <f>#REF!</f>
        <v>#REF!</v>
      </c>
      <c r="Z387" s="324">
        <f>CAZUL!C384</f>
        <v>0</v>
      </c>
    </row>
    <row r="388" spans="2:26" ht="13.95" customHeight="1">
      <c r="B388" s="8"/>
      <c r="C388" s="313" t="s">
        <v>1306</v>
      </c>
      <c r="D388" s="314">
        <f>CAZUL!D385</f>
        <v>0</v>
      </c>
      <c r="E388" s="315">
        <f>CAZUL!N385</f>
        <v>0</v>
      </c>
      <c r="F388" s="316" t="str">
        <f>INICIO!D$5</f>
        <v>HOSPITAL SÃO LUCAS</v>
      </c>
      <c r="G388" s="317" t="e">
        <f>VLOOKUP(H388,FORNECEDOR!$A$1:$B$897,2,FALSE)</f>
        <v>#N/A</v>
      </c>
      <c r="H388" s="318">
        <f>CAZUL!E385</f>
        <v>0</v>
      </c>
      <c r="I388" s="319" t="e">
        <f>VLOOKUP(Z388,DESPESAS!A$1:D$988,2,FALSE)</f>
        <v>#N/A</v>
      </c>
      <c r="J388" s="319" t="e">
        <f>VLOOKUP(Z388,DESPESAS!A$1:D$2034,3,FALSE)</f>
        <v>#N/A</v>
      </c>
      <c r="K388" s="320">
        <f>CAZUL!F385</f>
        <v>0</v>
      </c>
      <c r="L388" s="321">
        <f>CAZUL!G385</f>
        <v>0</v>
      </c>
      <c r="M388" s="320">
        <f>CAZUL!H385</f>
        <v>0</v>
      </c>
      <c r="N388" s="1" t="e">
        <f>#REF!</f>
        <v>#REF!</v>
      </c>
      <c r="O388" s="7" t="e">
        <f>#REF!</f>
        <v>#REF!</v>
      </c>
      <c r="Z388" s="324">
        <f>CAZUL!C385</f>
        <v>0</v>
      </c>
    </row>
    <row r="389" spans="2:26" ht="13.95" customHeight="1">
      <c r="B389" s="8"/>
      <c r="C389" s="313" t="s">
        <v>1306</v>
      </c>
      <c r="D389" s="314">
        <f>CAZUL!D386</f>
        <v>0</v>
      </c>
      <c r="E389" s="315">
        <f>CAZUL!N386</f>
        <v>0</v>
      </c>
      <c r="F389" s="316" t="str">
        <f>INICIO!D$5</f>
        <v>HOSPITAL SÃO LUCAS</v>
      </c>
      <c r="G389" s="317" t="e">
        <f>VLOOKUP(H389,FORNECEDOR!$A$1:$B$897,2,FALSE)</f>
        <v>#N/A</v>
      </c>
      <c r="H389" s="318">
        <f>CAZUL!E386</f>
        <v>0</v>
      </c>
      <c r="I389" s="319" t="e">
        <f>VLOOKUP(Z389,DESPESAS!A$1:D$988,2,FALSE)</f>
        <v>#N/A</v>
      </c>
      <c r="J389" s="319" t="e">
        <f>VLOOKUP(Z389,DESPESAS!A$1:D$2034,3,FALSE)</f>
        <v>#N/A</v>
      </c>
      <c r="K389" s="320">
        <f>CAZUL!F386</f>
        <v>0</v>
      </c>
      <c r="L389" s="321">
        <f>CAZUL!G386</f>
        <v>0</v>
      </c>
      <c r="M389" s="320">
        <f>CAZUL!H386</f>
        <v>0</v>
      </c>
      <c r="N389" s="1" t="e">
        <f>#REF!</f>
        <v>#REF!</v>
      </c>
      <c r="O389" s="7" t="e">
        <f>#REF!</f>
        <v>#REF!</v>
      </c>
      <c r="Z389" s="324">
        <f>CAZUL!C386</f>
        <v>0</v>
      </c>
    </row>
    <row r="390" spans="2:26" ht="13.95" customHeight="1">
      <c r="B390" s="8"/>
      <c r="C390" s="313" t="s">
        <v>1306</v>
      </c>
      <c r="D390" s="314">
        <f>CAZUL!D387</f>
        <v>0</v>
      </c>
      <c r="E390" s="315">
        <f>CAZUL!N387</f>
        <v>0</v>
      </c>
      <c r="F390" s="316" t="str">
        <f>INICIO!D$5</f>
        <v>HOSPITAL SÃO LUCAS</v>
      </c>
      <c r="G390" s="317" t="e">
        <f>VLOOKUP(H390,FORNECEDOR!$A$1:$B$897,2,FALSE)</f>
        <v>#N/A</v>
      </c>
      <c r="H390" s="318">
        <f>CAZUL!E387</f>
        <v>0</v>
      </c>
      <c r="I390" s="319" t="e">
        <f>VLOOKUP(Z390,DESPESAS!A$1:D$988,2,FALSE)</f>
        <v>#N/A</v>
      </c>
      <c r="J390" s="319" t="e">
        <f>VLOOKUP(Z390,DESPESAS!A$1:D$2034,3,FALSE)</f>
        <v>#N/A</v>
      </c>
      <c r="K390" s="320">
        <f>CAZUL!F387</f>
        <v>0</v>
      </c>
      <c r="L390" s="321">
        <f>CAZUL!G387</f>
        <v>0</v>
      </c>
      <c r="M390" s="320">
        <f>CAZUL!H387</f>
        <v>0</v>
      </c>
      <c r="N390" s="1" t="e">
        <f>#REF!</f>
        <v>#REF!</v>
      </c>
      <c r="O390" s="7" t="e">
        <f>#REF!</f>
        <v>#REF!</v>
      </c>
      <c r="Z390" s="324">
        <f>CAZUL!C387</f>
        <v>0</v>
      </c>
    </row>
    <row r="391" spans="2:26" ht="13.95" customHeight="1">
      <c r="B391" s="8"/>
      <c r="C391" s="313" t="s">
        <v>1306</v>
      </c>
      <c r="D391" s="314">
        <f>CAZUL!D388</f>
        <v>0</v>
      </c>
      <c r="E391" s="315">
        <f>CAZUL!N388</f>
        <v>0</v>
      </c>
      <c r="F391" s="316" t="str">
        <f>INICIO!D$5</f>
        <v>HOSPITAL SÃO LUCAS</v>
      </c>
      <c r="G391" s="317" t="e">
        <f>VLOOKUP(H391,FORNECEDOR!$A$1:$B$897,2,FALSE)</f>
        <v>#N/A</v>
      </c>
      <c r="H391" s="318">
        <f>CAZUL!E388</f>
        <v>0</v>
      </c>
      <c r="I391" s="319" t="e">
        <f>VLOOKUP(Z391,DESPESAS!A$1:D$988,2,FALSE)</f>
        <v>#N/A</v>
      </c>
      <c r="J391" s="319" t="e">
        <f>VLOOKUP(Z391,DESPESAS!A$1:D$2034,3,FALSE)</f>
        <v>#N/A</v>
      </c>
      <c r="K391" s="320">
        <f>CAZUL!F388</f>
        <v>0</v>
      </c>
      <c r="L391" s="321">
        <f>CAZUL!G388</f>
        <v>0</v>
      </c>
      <c r="M391" s="320">
        <f>CAZUL!H388</f>
        <v>0</v>
      </c>
      <c r="N391" s="1" t="e">
        <f>#REF!</f>
        <v>#REF!</v>
      </c>
      <c r="O391" s="7" t="e">
        <f>#REF!</f>
        <v>#REF!</v>
      </c>
      <c r="Z391" s="324">
        <f>CAZUL!C388</f>
        <v>0</v>
      </c>
    </row>
    <row r="392" spans="2:26" ht="13.95" customHeight="1">
      <c r="B392" s="8"/>
      <c r="C392" s="313" t="s">
        <v>1306</v>
      </c>
      <c r="D392" s="314">
        <f>CAZUL!D389</f>
        <v>0</v>
      </c>
      <c r="E392" s="315">
        <f>CAZUL!N389</f>
        <v>0</v>
      </c>
      <c r="F392" s="316" t="str">
        <f>INICIO!D$5</f>
        <v>HOSPITAL SÃO LUCAS</v>
      </c>
      <c r="G392" s="317" t="e">
        <f>VLOOKUP(H392,FORNECEDOR!$A$1:$B$897,2,FALSE)</f>
        <v>#N/A</v>
      </c>
      <c r="H392" s="318">
        <f>CAZUL!E389</f>
        <v>0</v>
      </c>
      <c r="I392" s="319" t="e">
        <f>VLOOKUP(Z392,DESPESAS!A$1:D$988,2,FALSE)</f>
        <v>#N/A</v>
      </c>
      <c r="J392" s="319" t="e">
        <f>VLOOKUP(Z392,DESPESAS!A$1:D$2034,3,FALSE)</f>
        <v>#N/A</v>
      </c>
      <c r="K392" s="320">
        <f>CAZUL!F389</f>
        <v>0</v>
      </c>
      <c r="L392" s="321">
        <f>CAZUL!G389</f>
        <v>0</v>
      </c>
      <c r="M392" s="320">
        <f>CAZUL!H389</f>
        <v>0</v>
      </c>
      <c r="N392" s="1" t="e">
        <f>#REF!</f>
        <v>#REF!</v>
      </c>
      <c r="O392" s="7" t="e">
        <f>#REF!</f>
        <v>#REF!</v>
      </c>
      <c r="Z392" s="324">
        <f>CAZUL!C389</f>
        <v>0</v>
      </c>
    </row>
    <row r="393" spans="2:26" ht="13.95" customHeight="1">
      <c r="B393" s="8"/>
      <c r="C393" s="313" t="s">
        <v>1306</v>
      </c>
      <c r="D393" s="314">
        <f>CAZUL!D390</f>
        <v>0</v>
      </c>
      <c r="E393" s="315">
        <f>CAZUL!N390</f>
        <v>0</v>
      </c>
      <c r="F393" s="316" t="str">
        <f>INICIO!D$5</f>
        <v>HOSPITAL SÃO LUCAS</v>
      </c>
      <c r="G393" s="317" t="e">
        <f>VLOOKUP(H393,FORNECEDOR!$A$1:$B$897,2,FALSE)</f>
        <v>#N/A</v>
      </c>
      <c r="H393" s="318">
        <f>CAZUL!E390</f>
        <v>0</v>
      </c>
      <c r="I393" s="319" t="e">
        <f>VLOOKUP(Z393,DESPESAS!A$1:D$988,2,FALSE)</f>
        <v>#N/A</v>
      </c>
      <c r="J393" s="319" t="e">
        <f>VLOOKUP(Z393,DESPESAS!A$1:D$2034,3,FALSE)</f>
        <v>#N/A</v>
      </c>
      <c r="K393" s="320">
        <f>CAZUL!F390</f>
        <v>0</v>
      </c>
      <c r="L393" s="321">
        <f>CAZUL!G390</f>
        <v>0</v>
      </c>
      <c r="M393" s="320">
        <f>CAZUL!H390</f>
        <v>0</v>
      </c>
      <c r="N393" s="1" t="e">
        <f>#REF!</f>
        <v>#REF!</v>
      </c>
      <c r="O393" s="7" t="e">
        <f>#REF!</f>
        <v>#REF!</v>
      </c>
      <c r="Z393" s="324">
        <f>CAZUL!C390</f>
        <v>0</v>
      </c>
    </row>
    <row r="394" spans="2:26" ht="13.95" customHeight="1">
      <c r="B394" s="8"/>
      <c r="C394" s="313" t="s">
        <v>1306</v>
      </c>
      <c r="D394" s="314">
        <f>CAZUL!D391</f>
        <v>0</v>
      </c>
      <c r="E394" s="315">
        <f>CAZUL!N391</f>
        <v>0</v>
      </c>
      <c r="F394" s="316" t="str">
        <f>INICIO!D$5</f>
        <v>HOSPITAL SÃO LUCAS</v>
      </c>
      <c r="G394" s="317" t="e">
        <f>VLOOKUP(H394,FORNECEDOR!$A$1:$B$897,2,FALSE)</f>
        <v>#N/A</v>
      </c>
      <c r="H394" s="318">
        <f>CAZUL!E391</f>
        <v>0</v>
      </c>
      <c r="I394" s="319" t="e">
        <f>VLOOKUP(Z394,DESPESAS!A$1:D$988,2,FALSE)</f>
        <v>#N/A</v>
      </c>
      <c r="J394" s="319" t="e">
        <f>VLOOKUP(Z394,DESPESAS!A$1:D$2034,3,FALSE)</f>
        <v>#N/A</v>
      </c>
      <c r="K394" s="320">
        <f>CAZUL!F391</f>
        <v>0</v>
      </c>
      <c r="L394" s="321">
        <f>CAZUL!G391</f>
        <v>0</v>
      </c>
      <c r="M394" s="320">
        <f>CAZUL!H391</f>
        <v>0</v>
      </c>
      <c r="N394" s="1" t="e">
        <f>#REF!</f>
        <v>#REF!</v>
      </c>
      <c r="O394" s="7" t="e">
        <f>#REF!</f>
        <v>#REF!</v>
      </c>
      <c r="Z394" s="324">
        <f>CAZUL!C391</f>
        <v>0</v>
      </c>
    </row>
    <row r="395" spans="2:26" ht="13.95" customHeight="1">
      <c r="B395" s="8"/>
      <c r="C395" s="313" t="s">
        <v>1306</v>
      </c>
      <c r="D395" s="314">
        <f>CAZUL!D392</f>
        <v>0</v>
      </c>
      <c r="E395" s="315">
        <f>CAZUL!N392</f>
        <v>0</v>
      </c>
      <c r="F395" s="316" t="str">
        <f>INICIO!D$5</f>
        <v>HOSPITAL SÃO LUCAS</v>
      </c>
      <c r="G395" s="317" t="e">
        <f>VLOOKUP(H395,FORNECEDOR!$A$1:$B$897,2,FALSE)</f>
        <v>#N/A</v>
      </c>
      <c r="H395" s="318">
        <f>CAZUL!E392</f>
        <v>0</v>
      </c>
      <c r="I395" s="319" t="e">
        <f>VLOOKUP(Z395,DESPESAS!A$1:D$988,2,FALSE)</f>
        <v>#N/A</v>
      </c>
      <c r="J395" s="319" t="e">
        <f>VLOOKUP(Z395,DESPESAS!A$1:D$2034,3,FALSE)</f>
        <v>#N/A</v>
      </c>
      <c r="K395" s="320">
        <f>CAZUL!F392</f>
        <v>0</v>
      </c>
      <c r="L395" s="321">
        <f>CAZUL!G392</f>
        <v>0</v>
      </c>
      <c r="M395" s="320">
        <f>CAZUL!H392</f>
        <v>0</v>
      </c>
      <c r="N395" s="1" t="e">
        <f>#REF!</f>
        <v>#REF!</v>
      </c>
      <c r="O395" s="7" t="e">
        <f>#REF!</f>
        <v>#REF!</v>
      </c>
      <c r="Z395" s="324">
        <f>CAZUL!C392</f>
        <v>0</v>
      </c>
    </row>
    <row r="396" spans="2:26" ht="13.95" customHeight="1">
      <c r="B396" s="8"/>
      <c r="C396" s="313" t="s">
        <v>1306</v>
      </c>
      <c r="D396" s="314">
        <f>CAZUL!D393</f>
        <v>0</v>
      </c>
      <c r="E396" s="315">
        <f>CAZUL!N393</f>
        <v>0</v>
      </c>
      <c r="F396" s="316" t="str">
        <f>INICIO!D$5</f>
        <v>HOSPITAL SÃO LUCAS</v>
      </c>
      <c r="G396" s="317" t="e">
        <f>VLOOKUP(H396,FORNECEDOR!$A$1:$B$897,2,FALSE)</f>
        <v>#N/A</v>
      </c>
      <c r="H396" s="318">
        <f>CAZUL!E393</f>
        <v>0</v>
      </c>
      <c r="I396" s="319" t="e">
        <f>VLOOKUP(Z396,DESPESAS!A$1:D$988,2,FALSE)</f>
        <v>#N/A</v>
      </c>
      <c r="J396" s="319" t="e">
        <f>VLOOKUP(Z396,DESPESAS!A$1:D$2034,3,FALSE)</f>
        <v>#N/A</v>
      </c>
      <c r="K396" s="320">
        <f>CAZUL!F393</f>
        <v>0</v>
      </c>
      <c r="L396" s="321">
        <f>CAZUL!G393</f>
        <v>0</v>
      </c>
      <c r="M396" s="320">
        <f>CAZUL!H393</f>
        <v>0</v>
      </c>
      <c r="N396" s="1" t="e">
        <f>#REF!</f>
        <v>#REF!</v>
      </c>
      <c r="O396" s="7" t="e">
        <f>#REF!</f>
        <v>#REF!</v>
      </c>
      <c r="Z396" s="324">
        <f>CAZUL!C393</f>
        <v>0</v>
      </c>
    </row>
    <row r="397" spans="2:26" ht="13.95" customHeight="1">
      <c r="B397" s="8"/>
      <c r="C397" s="313" t="s">
        <v>1306</v>
      </c>
      <c r="D397" s="314">
        <f>CAZUL!D394</f>
        <v>0</v>
      </c>
      <c r="E397" s="315">
        <f>CAZUL!N394</f>
        <v>0</v>
      </c>
      <c r="F397" s="316" t="str">
        <f>INICIO!D$5</f>
        <v>HOSPITAL SÃO LUCAS</v>
      </c>
      <c r="G397" s="317" t="e">
        <f>VLOOKUP(H397,FORNECEDOR!$A$1:$B$897,2,FALSE)</f>
        <v>#N/A</v>
      </c>
      <c r="H397" s="318">
        <f>CAZUL!E394</f>
        <v>0</v>
      </c>
      <c r="I397" s="319" t="e">
        <f>VLOOKUP(Z397,DESPESAS!A$1:D$988,2,FALSE)</f>
        <v>#N/A</v>
      </c>
      <c r="J397" s="319" t="e">
        <f>VLOOKUP(Z397,DESPESAS!A$1:D$2034,3,FALSE)</f>
        <v>#N/A</v>
      </c>
      <c r="K397" s="320">
        <f>CAZUL!F394</f>
        <v>0</v>
      </c>
      <c r="L397" s="321">
        <f>CAZUL!G394</f>
        <v>0</v>
      </c>
      <c r="M397" s="320">
        <f>CAZUL!H394</f>
        <v>0</v>
      </c>
      <c r="N397" s="1" t="e">
        <f>#REF!</f>
        <v>#REF!</v>
      </c>
      <c r="O397" s="7" t="e">
        <f>#REF!</f>
        <v>#REF!</v>
      </c>
      <c r="Z397" s="324">
        <f>CAZUL!C394</f>
        <v>0</v>
      </c>
    </row>
    <row r="398" spans="2:26" ht="13.95" customHeight="1">
      <c r="B398" s="8"/>
      <c r="C398" s="313" t="s">
        <v>1306</v>
      </c>
      <c r="D398" s="314">
        <f>CAZUL!D395</f>
        <v>0</v>
      </c>
      <c r="E398" s="315">
        <f>CAZUL!N395</f>
        <v>0</v>
      </c>
      <c r="F398" s="316" t="str">
        <f>INICIO!D$5</f>
        <v>HOSPITAL SÃO LUCAS</v>
      </c>
      <c r="G398" s="317" t="e">
        <f>VLOOKUP(H398,FORNECEDOR!$A$1:$B$897,2,FALSE)</f>
        <v>#N/A</v>
      </c>
      <c r="H398" s="318">
        <f>CAZUL!E395</f>
        <v>0</v>
      </c>
      <c r="I398" s="319" t="e">
        <f>VLOOKUP(Z398,DESPESAS!A$1:D$988,2,FALSE)</f>
        <v>#N/A</v>
      </c>
      <c r="J398" s="319" t="e">
        <f>VLOOKUP(Z398,DESPESAS!A$1:D$2034,3,FALSE)</f>
        <v>#N/A</v>
      </c>
      <c r="K398" s="320">
        <f>CAZUL!F395</f>
        <v>0</v>
      </c>
      <c r="L398" s="321">
        <f>CAZUL!G395</f>
        <v>0</v>
      </c>
      <c r="M398" s="320">
        <f>CAZUL!H395</f>
        <v>0</v>
      </c>
      <c r="N398" s="1" t="e">
        <f>#REF!</f>
        <v>#REF!</v>
      </c>
      <c r="O398" s="7" t="e">
        <f>#REF!</f>
        <v>#REF!</v>
      </c>
      <c r="Z398" s="324">
        <f>CAZUL!C395</f>
        <v>0</v>
      </c>
    </row>
    <row r="399" spans="2:26" ht="13.95" customHeight="1">
      <c r="B399" s="8"/>
      <c r="C399" s="313" t="s">
        <v>1306</v>
      </c>
      <c r="D399" s="314">
        <f>CAZUL!D396</f>
        <v>0</v>
      </c>
      <c r="E399" s="315">
        <f>CAZUL!N396</f>
        <v>0</v>
      </c>
      <c r="F399" s="316" t="str">
        <f>INICIO!D$5</f>
        <v>HOSPITAL SÃO LUCAS</v>
      </c>
      <c r="G399" s="317" t="e">
        <f>VLOOKUP(H399,FORNECEDOR!$A$1:$B$897,2,FALSE)</f>
        <v>#N/A</v>
      </c>
      <c r="H399" s="318">
        <f>CAZUL!E396</f>
        <v>0</v>
      </c>
      <c r="I399" s="319" t="e">
        <f>VLOOKUP(Z399,DESPESAS!A$1:D$988,2,FALSE)</f>
        <v>#N/A</v>
      </c>
      <c r="J399" s="319" t="e">
        <f>VLOOKUP(Z399,DESPESAS!A$1:D$2034,3,FALSE)</f>
        <v>#N/A</v>
      </c>
      <c r="K399" s="320">
        <f>CAZUL!F396</f>
        <v>0</v>
      </c>
      <c r="L399" s="321">
        <f>CAZUL!G396</f>
        <v>0</v>
      </c>
      <c r="M399" s="320">
        <f>CAZUL!H396</f>
        <v>0</v>
      </c>
      <c r="N399" s="1" t="e">
        <f>#REF!</f>
        <v>#REF!</v>
      </c>
      <c r="O399" s="7" t="e">
        <f>#REF!</f>
        <v>#REF!</v>
      </c>
      <c r="Z399" s="324">
        <f>CAZUL!C396</f>
        <v>0</v>
      </c>
    </row>
    <row r="400" spans="2:26" ht="13.95" customHeight="1">
      <c r="B400" s="8"/>
      <c r="C400" s="313" t="s">
        <v>1306</v>
      </c>
      <c r="D400" s="314">
        <f>CAZUL!D397</f>
        <v>0</v>
      </c>
      <c r="E400" s="315">
        <f>CAZUL!N397</f>
        <v>0</v>
      </c>
      <c r="F400" s="316" t="str">
        <f>INICIO!D$5</f>
        <v>HOSPITAL SÃO LUCAS</v>
      </c>
      <c r="G400" s="317" t="e">
        <f>VLOOKUP(H400,FORNECEDOR!$A$1:$B$897,2,FALSE)</f>
        <v>#N/A</v>
      </c>
      <c r="H400" s="318">
        <f>CAZUL!E397</f>
        <v>0</v>
      </c>
      <c r="I400" s="319" t="e">
        <f>VLOOKUP(Z400,DESPESAS!A$1:D$988,2,FALSE)</f>
        <v>#N/A</v>
      </c>
      <c r="J400" s="319" t="e">
        <f>VLOOKUP(Z400,DESPESAS!A$1:D$2034,3,FALSE)</f>
        <v>#N/A</v>
      </c>
      <c r="K400" s="320">
        <f>CAZUL!F397</f>
        <v>0</v>
      </c>
      <c r="L400" s="321">
        <f>CAZUL!G397</f>
        <v>0</v>
      </c>
      <c r="M400" s="320">
        <f>CAZUL!H397</f>
        <v>0</v>
      </c>
      <c r="N400" s="1" t="e">
        <f>#REF!</f>
        <v>#REF!</v>
      </c>
      <c r="O400" s="7" t="e">
        <f>#REF!</f>
        <v>#REF!</v>
      </c>
      <c r="Z400" s="324">
        <f>CAZUL!C397</f>
        <v>0</v>
      </c>
    </row>
    <row r="401" spans="2:26" ht="13.95" customHeight="1">
      <c r="B401" s="8"/>
      <c r="C401" s="313" t="s">
        <v>1306</v>
      </c>
      <c r="D401" s="314">
        <f>CAZUL!D398</f>
        <v>0</v>
      </c>
      <c r="E401" s="315">
        <f>CAZUL!N398</f>
        <v>0</v>
      </c>
      <c r="F401" s="316" t="str">
        <f>INICIO!D$5</f>
        <v>HOSPITAL SÃO LUCAS</v>
      </c>
      <c r="G401" s="317" t="e">
        <f>VLOOKUP(H401,FORNECEDOR!$A$1:$B$897,2,FALSE)</f>
        <v>#N/A</v>
      </c>
      <c r="H401" s="318">
        <f>CAZUL!E398</f>
        <v>0</v>
      </c>
      <c r="I401" s="319" t="e">
        <f>VLOOKUP(Z401,DESPESAS!A$1:D$988,2,FALSE)</f>
        <v>#N/A</v>
      </c>
      <c r="J401" s="319" t="e">
        <f>VLOOKUP(Z401,DESPESAS!A$1:D$2034,3,FALSE)</f>
        <v>#N/A</v>
      </c>
      <c r="K401" s="320">
        <f>CAZUL!F398</f>
        <v>0</v>
      </c>
      <c r="L401" s="321">
        <f>CAZUL!G398</f>
        <v>0</v>
      </c>
      <c r="M401" s="320">
        <f>CAZUL!H398</f>
        <v>0</v>
      </c>
      <c r="N401" s="1" t="e">
        <f>#REF!</f>
        <v>#REF!</v>
      </c>
      <c r="O401" s="7" t="e">
        <f>#REF!</f>
        <v>#REF!</v>
      </c>
      <c r="Z401" s="324">
        <f>CAZUL!C398</f>
        <v>0</v>
      </c>
    </row>
    <row r="402" spans="2:26" ht="13.95" customHeight="1">
      <c r="B402" s="8"/>
      <c r="C402" s="313" t="s">
        <v>1306</v>
      </c>
      <c r="D402" s="314">
        <f>CAZUL!D399</f>
        <v>0</v>
      </c>
      <c r="E402" s="315">
        <f>CAZUL!N399</f>
        <v>0</v>
      </c>
      <c r="F402" s="316" t="str">
        <f>INICIO!D$5</f>
        <v>HOSPITAL SÃO LUCAS</v>
      </c>
      <c r="G402" s="317" t="e">
        <f>VLOOKUP(H402,FORNECEDOR!$A$1:$B$897,2,FALSE)</f>
        <v>#N/A</v>
      </c>
      <c r="H402" s="318">
        <f>CAZUL!E399</f>
        <v>0</v>
      </c>
      <c r="I402" s="319" t="e">
        <f>VLOOKUP(Z402,DESPESAS!A$1:D$988,2,FALSE)</f>
        <v>#N/A</v>
      </c>
      <c r="J402" s="319" t="e">
        <f>VLOOKUP(Z402,DESPESAS!A$1:D$2034,3,FALSE)</f>
        <v>#N/A</v>
      </c>
      <c r="K402" s="320">
        <f>CAZUL!F399</f>
        <v>0</v>
      </c>
      <c r="L402" s="321">
        <f>CAZUL!G399</f>
        <v>0</v>
      </c>
      <c r="M402" s="320">
        <f>CAZUL!H399</f>
        <v>0</v>
      </c>
      <c r="N402" s="1" t="e">
        <f>#REF!</f>
        <v>#REF!</v>
      </c>
      <c r="O402" s="7" t="e">
        <f>#REF!</f>
        <v>#REF!</v>
      </c>
      <c r="Z402" s="324">
        <f>CAZUL!C399</f>
        <v>0</v>
      </c>
    </row>
    <row r="403" spans="2:26" ht="13.95" customHeight="1">
      <c r="B403" s="8"/>
      <c r="C403" s="313" t="s">
        <v>1306</v>
      </c>
      <c r="D403" s="314">
        <f>CAZUL!D400</f>
        <v>0</v>
      </c>
      <c r="E403" s="315">
        <f>CAZUL!N400</f>
        <v>0</v>
      </c>
      <c r="F403" s="316" t="str">
        <f>INICIO!D$5</f>
        <v>HOSPITAL SÃO LUCAS</v>
      </c>
      <c r="G403" s="317" t="e">
        <f>VLOOKUP(H403,FORNECEDOR!$A$1:$B$897,2,FALSE)</f>
        <v>#N/A</v>
      </c>
      <c r="H403" s="318">
        <f>CAZUL!E400</f>
        <v>0</v>
      </c>
      <c r="I403" s="319" t="e">
        <f>VLOOKUP(Z403,DESPESAS!A$1:D$988,2,FALSE)</f>
        <v>#N/A</v>
      </c>
      <c r="J403" s="319" t="e">
        <f>VLOOKUP(Z403,DESPESAS!A$1:D$2034,3,FALSE)</f>
        <v>#N/A</v>
      </c>
      <c r="K403" s="320">
        <f>CAZUL!F400</f>
        <v>0</v>
      </c>
      <c r="L403" s="321">
        <f>CAZUL!G400</f>
        <v>0</v>
      </c>
      <c r="M403" s="320">
        <f>CAZUL!H400</f>
        <v>0</v>
      </c>
      <c r="N403" s="1" t="e">
        <f>#REF!</f>
        <v>#REF!</v>
      </c>
      <c r="O403" s="7" t="e">
        <f>#REF!</f>
        <v>#REF!</v>
      </c>
      <c r="Z403" s="324">
        <f>CAZUL!C400</f>
        <v>0</v>
      </c>
    </row>
    <row r="404" spans="2:26" ht="13.95" customHeight="1">
      <c r="B404" s="8"/>
      <c r="C404" s="313" t="s">
        <v>1306</v>
      </c>
      <c r="D404" s="314">
        <f>CAZUL!D401</f>
        <v>0</v>
      </c>
      <c r="E404" s="315">
        <f>CAZUL!N401</f>
        <v>0</v>
      </c>
      <c r="F404" s="316" t="str">
        <f>INICIO!D$5</f>
        <v>HOSPITAL SÃO LUCAS</v>
      </c>
      <c r="G404" s="317" t="e">
        <f>VLOOKUP(H404,FORNECEDOR!$A$1:$B$897,2,FALSE)</f>
        <v>#N/A</v>
      </c>
      <c r="H404" s="318">
        <f>CAZUL!E401</f>
        <v>0</v>
      </c>
      <c r="I404" s="319" t="e">
        <f>VLOOKUP(Z404,DESPESAS!A$1:D$988,2,FALSE)</f>
        <v>#N/A</v>
      </c>
      <c r="J404" s="319" t="e">
        <f>VLOOKUP(Z404,DESPESAS!A$1:D$2034,3,FALSE)</f>
        <v>#N/A</v>
      </c>
      <c r="K404" s="320">
        <f>CAZUL!F401</f>
        <v>0</v>
      </c>
      <c r="L404" s="321">
        <f>CAZUL!G401</f>
        <v>0</v>
      </c>
      <c r="M404" s="320">
        <f>CAZUL!H401</f>
        <v>0</v>
      </c>
      <c r="N404" s="1" t="e">
        <f>#REF!</f>
        <v>#REF!</v>
      </c>
      <c r="O404" s="7" t="e">
        <f>#REF!</f>
        <v>#REF!</v>
      </c>
      <c r="Z404" s="324">
        <f>CAZUL!C401</f>
        <v>0</v>
      </c>
    </row>
    <row r="405" spans="2:26" ht="13.95" customHeight="1">
      <c r="B405" s="8"/>
      <c r="C405" s="313" t="s">
        <v>1306</v>
      </c>
      <c r="D405" s="314">
        <f>CAZUL!D402</f>
        <v>0</v>
      </c>
      <c r="E405" s="315">
        <f>CAZUL!N402</f>
        <v>0</v>
      </c>
      <c r="F405" s="316" t="str">
        <f>INICIO!D$5</f>
        <v>HOSPITAL SÃO LUCAS</v>
      </c>
      <c r="G405" s="317" t="e">
        <f>VLOOKUP(H405,FORNECEDOR!$A$1:$B$897,2,FALSE)</f>
        <v>#N/A</v>
      </c>
      <c r="H405" s="318">
        <f>CAZUL!E402</f>
        <v>0</v>
      </c>
      <c r="I405" s="319" t="e">
        <f>VLOOKUP(Z405,DESPESAS!A$1:D$988,2,FALSE)</f>
        <v>#N/A</v>
      </c>
      <c r="J405" s="319" t="e">
        <f>VLOOKUP(Z405,DESPESAS!A$1:D$2034,3,FALSE)</f>
        <v>#N/A</v>
      </c>
      <c r="K405" s="320">
        <f>CAZUL!F402</f>
        <v>0</v>
      </c>
      <c r="L405" s="321">
        <f>CAZUL!G402</f>
        <v>0</v>
      </c>
      <c r="M405" s="320">
        <f>CAZUL!H402</f>
        <v>0</v>
      </c>
      <c r="N405" s="1" t="e">
        <f>#REF!</f>
        <v>#REF!</v>
      </c>
      <c r="O405" s="7" t="e">
        <f>#REF!</f>
        <v>#REF!</v>
      </c>
      <c r="Z405" s="324">
        <f>CAZUL!C402</f>
        <v>0</v>
      </c>
    </row>
    <row r="406" spans="2:26" ht="13.95" customHeight="1">
      <c r="B406" s="8"/>
      <c r="C406" s="313" t="s">
        <v>1306</v>
      </c>
      <c r="D406" s="314">
        <f>CAZUL!D403</f>
        <v>0</v>
      </c>
      <c r="E406" s="315">
        <f>CAZUL!N403</f>
        <v>0</v>
      </c>
      <c r="F406" s="316" t="str">
        <f>INICIO!D$5</f>
        <v>HOSPITAL SÃO LUCAS</v>
      </c>
      <c r="G406" s="317" t="e">
        <f>VLOOKUP(H406,FORNECEDOR!$A$1:$B$897,2,FALSE)</f>
        <v>#N/A</v>
      </c>
      <c r="H406" s="318">
        <f>CAZUL!E403</f>
        <v>0</v>
      </c>
      <c r="I406" s="319" t="e">
        <f>VLOOKUP(Z406,DESPESAS!A$1:D$988,2,FALSE)</f>
        <v>#N/A</v>
      </c>
      <c r="J406" s="319" t="e">
        <f>VLOOKUP(Z406,DESPESAS!A$1:D$2034,3,FALSE)</f>
        <v>#N/A</v>
      </c>
      <c r="K406" s="320">
        <f>CAZUL!F403</f>
        <v>0</v>
      </c>
      <c r="L406" s="321">
        <f>CAZUL!G403</f>
        <v>0</v>
      </c>
      <c r="M406" s="320">
        <f>CAZUL!H403</f>
        <v>0</v>
      </c>
      <c r="N406" s="1" t="e">
        <f>#REF!</f>
        <v>#REF!</v>
      </c>
      <c r="O406" s="7" t="e">
        <f>#REF!</f>
        <v>#REF!</v>
      </c>
      <c r="Z406" s="324">
        <f>CAZUL!C403</f>
        <v>0</v>
      </c>
    </row>
    <row r="407" spans="2:26" ht="13.95" customHeight="1">
      <c r="B407" s="8"/>
      <c r="C407" s="313" t="s">
        <v>1306</v>
      </c>
      <c r="D407" s="314">
        <f>CAZUL!D404</f>
        <v>0</v>
      </c>
      <c r="E407" s="315">
        <f>CAZUL!N404</f>
        <v>0</v>
      </c>
      <c r="F407" s="316" t="str">
        <f>INICIO!D$5</f>
        <v>HOSPITAL SÃO LUCAS</v>
      </c>
      <c r="G407" s="317" t="e">
        <f>VLOOKUP(H407,FORNECEDOR!$A$1:$B$897,2,FALSE)</f>
        <v>#N/A</v>
      </c>
      <c r="H407" s="318">
        <f>CAZUL!E404</f>
        <v>0</v>
      </c>
      <c r="I407" s="319" t="e">
        <f>VLOOKUP(Z407,DESPESAS!A$1:D$988,2,FALSE)</f>
        <v>#N/A</v>
      </c>
      <c r="J407" s="319" t="e">
        <f>VLOOKUP(Z407,DESPESAS!A$1:D$2034,3,FALSE)</f>
        <v>#N/A</v>
      </c>
      <c r="K407" s="320">
        <f>CAZUL!F404</f>
        <v>0</v>
      </c>
      <c r="L407" s="321">
        <f>CAZUL!G404</f>
        <v>0</v>
      </c>
      <c r="M407" s="320">
        <f>CAZUL!H404</f>
        <v>0</v>
      </c>
      <c r="N407" s="1" t="e">
        <f>#REF!</f>
        <v>#REF!</v>
      </c>
      <c r="O407" s="7" t="e">
        <f>#REF!</f>
        <v>#REF!</v>
      </c>
      <c r="Z407" s="324">
        <f>CAZUL!C404</f>
        <v>0</v>
      </c>
    </row>
    <row r="408" spans="2:26" ht="13.95" customHeight="1">
      <c r="B408" s="8"/>
      <c r="C408" s="313" t="s">
        <v>1306</v>
      </c>
      <c r="D408" s="314">
        <f>CAZUL!D405</f>
        <v>0</v>
      </c>
      <c r="E408" s="315">
        <f>CAZUL!N405</f>
        <v>0</v>
      </c>
      <c r="F408" s="316" t="str">
        <f>INICIO!D$5</f>
        <v>HOSPITAL SÃO LUCAS</v>
      </c>
      <c r="G408" s="317" t="e">
        <f>VLOOKUP(H408,FORNECEDOR!$A$1:$B$897,2,FALSE)</f>
        <v>#N/A</v>
      </c>
      <c r="H408" s="318">
        <f>CAZUL!E405</f>
        <v>0</v>
      </c>
      <c r="I408" s="319" t="e">
        <f>VLOOKUP(Z408,DESPESAS!A$1:D$988,2,FALSE)</f>
        <v>#N/A</v>
      </c>
      <c r="J408" s="319" t="e">
        <f>VLOOKUP(Z408,DESPESAS!A$1:D$2034,3,FALSE)</f>
        <v>#N/A</v>
      </c>
      <c r="K408" s="320">
        <f>CAZUL!F405</f>
        <v>0</v>
      </c>
      <c r="L408" s="321">
        <f>CAZUL!G405</f>
        <v>0</v>
      </c>
      <c r="M408" s="320">
        <f>CAZUL!H405</f>
        <v>0</v>
      </c>
      <c r="N408" s="1" t="e">
        <f>#REF!</f>
        <v>#REF!</v>
      </c>
      <c r="O408" s="7" t="e">
        <f>#REF!</f>
        <v>#REF!</v>
      </c>
      <c r="Z408" s="324">
        <f>CAZUL!C405</f>
        <v>0</v>
      </c>
    </row>
    <row r="409" spans="2:26" ht="13.95" customHeight="1">
      <c r="B409" s="8"/>
      <c r="C409" s="313" t="s">
        <v>1306</v>
      </c>
      <c r="D409" s="314">
        <f>CAZUL!D406</f>
        <v>0</v>
      </c>
      <c r="E409" s="315">
        <f>CAZUL!N406</f>
        <v>0</v>
      </c>
      <c r="F409" s="316" t="str">
        <f>INICIO!D$5</f>
        <v>HOSPITAL SÃO LUCAS</v>
      </c>
      <c r="G409" s="317" t="e">
        <f>VLOOKUP(H409,FORNECEDOR!$A$1:$B$897,2,FALSE)</f>
        <v>#N/A</v>
      </c>
      <c r="H409" s="318">
        <f>CAZUL!E406</f>
        <v>0</v>
      </c>
      <c r="I409" s="319" t="e">
        <f>VLOOKUP(Z409,DESPESAS!A$1:D$988,2,FALSE)</f>
        <v>#N/A</v>
      </c>
      <c r="J409" s="319" t="e">
        <f>VLOOKUP(Z409,DESPESAS!A$1:D$2034,3,FALSE)</f>
        <v>#N/A</v>
      </c>
      <c r="K409" s="320">
        <f>CAZUL!F406</f>
        <v>0</v>
      </c>
      <c r="L409" s="321">
        <f>CAZUL!G406</f>
        <v>0</v>
      </c>
      <c r="M409" s="320">
        <f>CAZUL!H406</f>
        <v>0</v>
      </c>
      <c r="N409" s="1" t="e">
        <f>#REF!</f>
        <v>#REF!</v>
      </c>
      <c r="O409" s="7" t="e">
        <f>#REF!</f>
        <v>#REF!</v>
      </c>
      <c r="Z409" s="324">
        <f>CAZUL!C406</f>
        <v>0</v>
      </c>
    </row>
    <row r="410" spans="2:26" ht="13.95" customHeight="1">
      <c r="B410" s="8"/>
      <c r="C410" s="313" t="s">
        <v>1306</v>
      </c>
      <c r="D410" s="314">
        <f>CAZUL!D407</f>
        <v>0</v>
      </c>
      <c r="E410" s="315">
        <f>CAZUL!N407</f>
        <v>0</v>
      </c>
      <c r="F410" s="316" t="str">
        <f>INICIO!D$5</f>
        <v>HOSPITAL SÃO LUCAS</v>
      </c>
      <c r="G410" s="317" t="e">
        <f>VLOOKUP(H410,FORNECEDOR!$A$1:$B$897,2,FALSE)</f>
        <v>#N/A</v>
      </c>
      <c r="H410" s="318">
        <f>CAZUL!E407</f>
        <v>0</v>
      </c>
      <c r="I410" s="319" t="e">
        <f>VLOOKUP(Z410,DESPESAS!A$1:D$988,2,FALSE)</f>
        <v>#N/A</v>
      </c>
      <c r="J410" s="319" t="e">
        <f>VLOOKUP(Z410,DESPESAS!A$1:D$2034,3,FALSE)</f>
        <v>#N/A</v>
      </c>
      <c r="K410" s="320">
        <f>CAZUL!F407</f>
        <v>0</v>
      </c>
      <c r="L410" s="321">
        <f>CAZUL!G407</f>
        <v>0</v>
      </c>
      <c r="M410" s="320">
        <f>CAZUL!H407</f>
        <v>0</v>
      </c>
      <c r="N410" s="1" t="e">
        <f>#REF!</f>
        <v>#REF!</v>
      </c>
      <c r="O410" s="7" t="e">
        <f>#REF!</f>
        <v>#REF!</v>
      </c>
      <c r="Z410" s="324">
        <f>CAZUL!C407</f>
        <v>0</v>
      </c>
    </row>
    <row r="411" spans="2:26" ht="13.95" customHeight="1">
      <c r="B411" s="8"/>
      <c r="C411" s="313" t="s">
        <v>1306</v>
      </c>
      <c r="D411" s="314">
        <f>CAZUL!D408</f>
        <v>0</v>
      </c>
      <c r="E411" s="315">
        <f>CAZUL!N408</f>
        <v>0</v>
      </c>
      <c r="F411" s="316" t="str">
        <f>INICIO!D$5</f>
        <v>HOSPITAL SÃO LUCAS</v>
      </c>
      <c r="G411" s="317" t="e">
        <f>VLOOKUP(H411,FORNECEDOR!$A$1:$B$897,2,FALSE)</f>
        <v>#N/A</v>
      </c>
      <c r="H411" s="318">
        <f>CAZUL!E408</f>
        <v>0</v>
      </c>
      <c r="I411" s="319" t="e">
        <f>VLOOKUP(Z411,DESPESAS!A$1:D$988,2,FALSE)</f>
        <v>#N/A</v>
      </c>
      <c r="J411" s="319" t="e">
        <f>VLOOKUP(Z411,DESPESAS!A$1:D$2034,3,FALSE)</f>
        <v>#N/A</v>
      </c>
      <c r="K411" s="320">
        <f>CAZUL!F408</f>
        <v>0</v>
      </c>
      <c r="L411" s="321">
        <f>CAZUL!G408</f>
        <v>0</v>
      </c>
      <c r="M411" s="320">
        <f>CAZUL!H408</f>
        <v>0</v>
      </c>
      <c r="N411" s="1" t="e">
        <f>#REF!</f>
        <v>#REF!</v>
      </c>
      <c r="O411" s="7" t="e">
        <f>#REF!</f>
        <v>#REF!</v>
      </c>
      <c r="Z411" s="324">
        <f>CAZUL!C408</f>
        <v>0</v>
      </c>
    </row>
    <row r="412" spans="2:26" ht="13.95" customHeight="1">
      <c r="B412" s="8"/>
      <c r="C412" s="313" t="s">
        <v>1306</v>
      </c>
      <c r="D412" s="314">
        <f>CAZUL!D409</f>
        <v>0</v>
      </c>
      <c r="E412" s="315">
        <f>CAZUL!N409</f>
        <v>0</v>
      </c>
      <c r="F412" s="316" t="str">
        <f>INICIO!D$5</f>
        <v>HOSPITAL SÃO LUCAS</v>
      </c>
      <c r="G412" s="317" t="e">
        <f>VLOOKUP(H412,FORNECEDOR!$A$1:$B$897,2,FALSE)</f>
        <v>#N/A</v>
      </c>
      <c r="H412" s="318">
        <f>CAZUL!E409</f>
        <v>0</v>
      </c>
      <c r="I412" s="319" t="e">
        <f>VLOOKUP(Z412,DESPESAS!A$1:D$988,2,FALSE)</f>
        <v>#N/A</v>
      </c>
      <c r="J412" s="319" t="e">
        <f>VLOOKUP(Z412,DESPESAS!A$1:D$2034,3,FALSE)</f>
        <v>#N/A</v>
      </c>
      <c r="K412" s="320">
        <f>CAZUL!F409</f>
        <v>0</v>
      </c>
      <c r="L412" s="321">
        <f>CAZUL!G409</f>
        <v>0</v>
      </c>
      <c r="M412" s="320">
        <f>CAZUL!H409</f>
        <v>0</v>
      </c>
      <c r="N412" s="1" t="e">
        <f>#REF!</f>
        <v>#REF!</v>
      </c>
      <c r="O412" s="7" t="e">
        <f>#REF!</f>
        <v>#REF!</v>
      </c>
      <c r="Z412" s="324">
        <f>CAZUL!C409</f>
        <v>0</v>
      </c>
    </row>
    <row r="413" spans="2:26" ht="13.95" customHeight="1">
      <c r="B413" s="8"/>
      <c r="C413" s="313" t="s">
        <v>1306</v>
      </c>
      <c r="D413" s="314">
        <f>CAZUL!D410</f>
        <v>0</v>
      </c>
      <c r="E413" s="315">
        <f>CAZUL!N410</f>
        <v>0</v>
      </c>
      <c r="F413" s="316" t="str">
        <f>INICIO!D$5</f>
        <v>HOSPITAL SÃO LUCAS</v>
      </c>
      <c r="G413" s="317" t="e">
        <f>VLOOKUP(H413,FORNECEDOR!$A$1:$B$897,2,FALSE)</f>
        <v>#N/A</v>
      </c>
      <c r="H413" s="318">
        <f>CAZUL!E410</f>
        <v>0</v>
      </c>
      <c r="I413" s="319" t="e">
        <f>VLOOKUP(Z413,DESPESAS!A$1:D$988,2,FALSE)</f>
        <v>#N/A</v>
      </c>
      <c r="J413" s="319" t="e">
        <f>VLOOKUP(Z413,DESPESAS!A$1:D$2034,3,FALSE)</f>
        <v>#N/A</v>
      </c>
      <c r="K413" s="320">
        <f>CAZUL!F410</f>
        <v>0</v>
      </c>
      <c r="L413" s="321">
        <f>CAZUL!G410</f>
        <v>0</v>
      </c>
      <c r="M413" s="320">
        <f>CAZUL!H410</f>
        <v>0</v>
      </c>
      <c r="N413" s="1" t="e">
        <f>#REF!</f>
        <v>#REF!</v>
      </c>
      <c r="O413" s="7" t="e">
        <f>#REF!</f>
        <v>#REF!</v>
      </c>
      <c r="Z413" s="324">
        <f>CAZUL!C410</f>
        <v>0</v>
      </c>
    </row>
    <row r="414" spans="2:26" ht="13.95" customHeight="1">
      <c r="B414" s="8"/>
      <c r="C414" s="313" t="s">
        <v>1306</v>
      </c>
      <c r="D414" s="314">
        <f>CAZUL!D411</f>
        <v>0</v>
      </c>
      <c r="E414" s="315">
        <f>CAZUL!N411</f>
        <v>0</v>
      </c>
      <c r="F414" s="316" t="str">
        <f>INICIO!D$5</f>
        <v>HOSPITAL SÃO LUCAS</v>
      </c>
      <c r="G414" s="317" t="e">
        <f>VLOOKUP(H414,FORNECEDOR!$A$1:$B$897,2,FALSE)</f>
        <v>#N/A</v>
      </c>
      <c r="H414" s="318">
        <f>CAZUL!E411</f>
        <v>0</v>
      </c>
      <c r="I414" s="319" t="e">
        <f>VLOOKUP(Z414,DESPESAS!A$1:D$988,2,FALSE)</f>
        <v>#N/A</v>
      </c>
      <c r="J414" s="319" t="e">
        <f>VLOOKUP(Z414,DESPESAS!A$1:D$2034,3,FALSE)</f>
        <v>#N/A</v>
      </c>
      <c r="K414" s="320">
        <f>CAZUL!F411</f>
        <v>0</v>
      </c>
      <c r="L414" s="321">
        <f>CAZUL!G411</f>
        <v>0</v>
      </c>
      <c r="M414" s="320">
        <f>CAZUL!H411</f>
        <v>0</v>
      </c>
      <c r="N414" s="1" t="e">
        <f>#REF!</f>
        <v>#REF!</v>
      </c>
      <c r="O414" s="7" t="e">
        <f>#REF!</f>
        <v>#REF!</v>
      </c>
      <c r="Z414" s="324">
        <f>CAZUL!C411</f>
        <v>0</v>
      </c>
    </row>
    <row r="415" spans="2:26" ht="13.95" customHeight="1">
      <c r="B415" s="8"/>
      <c r="C415" s="313" t="s">
        <v>1306</v>
      </c>
      <c r="D415" s="314">
        <f>CAZUL!D412</f>
        <v>0</v>
      </c>
      <c r="E415" s="315">
        <f>CAZUL!N412</f>
        <v>0</v>
      </c>
      <c r="F415" s="316" t="str">
        <f>INICIO!D$5</f>
        <v>HOSPITAL SÃO LUCAS</v>
      </c>
      <c r="G415" s="317" t="e">
        <f>VLOOKUP(H415,FORNECEDOR!$A$1:$B$897,2,FALSE)</f>
        <v>#N/A</v>
      </c>
      <c r="H415" s="318">
        <f>CAZUL!E412</f>
        <v>0</v>
      </c>
      <c r="I415" s="319" t="e">
        <f>VLOOKUP(Z415,DESPESAS!A$1:D$988,2,FALSE)</f>
        <v>#N/A</v>
      </c>
      <c r="J415" s="319" t="e">
        <f>VLOOKUP(Z415,DESPESAS!A$1:D$2034,3,FALSE)</f>
        <v>#N/A</v>
      </c>
      <c r="K415" s="320">
        <f>CAZUL!F412</f>
        <v>0</v>
      </c>
      <c r="L415" s="321">
        <f>CAZUL!G412</f>
        <v>0</v>
      </c>
      <c r="M415" s="320">
        <f>CAZUL!H412</f>
        <v>0</v>
      </c>
      <c r="N415" s="1" t="e">
        <f>#REF!</f>
        <v>#REF!</v>
      </c>
      <c r="O415" s="7" t="e">
        <f>#REF!</f>
        <v>#REF!</v>
      </c>
      <c r="Z415" s="324">
        <f>CAZUL!C412</f>
        <v>0</v>
      </c>
    </row>
    <row r="416" spans="2:26" ht="13.95" customHeight="1">
      <c r="B416" s="8"/>
      <c r="C416" s="313" t="s">
        <v>1306</v>
      </c>
      <c r="D416" s="314">
        <f>CAZUL!D413</f>
        <v>0</v>
      </c>
      <c r="E416" s="315">
        <f>CAZUL!N413</f>
        <v>0</v>
      </c>
      <c r="F416" s="316" t="str">
        <f>INICIO!D$5</f>
        <v>HOSPITAL SÃO LUCAS</v>
      </c>
      <c r="G416" s="317" t="e">
        <f>VLOOKUP(H416,FORNECEDOR!$A$1:$B$897,2,FALSE)</f>
        <v>#N/A</v>
      </c>
      <c r="H416" s="318">
        <f>CAZUL!E413</f>
        <v>0</v>
      </c>
      <c r="I416" s="319" t="e">
        <f>VLOOKUP(Z416,DESPESAS!A$1:D$988,2,FALSE)</f>
        <v>#N/A</v>
      </c>
      <c r="J416" s="319" t="e">
        <f>VLOOKUP(Z416,DESPESAS!A$1:D$2034,3,FALSE)</f>
        <v>#N/A</v>
      </c>
      <c r="K416" s="320">
        <f>CAZUL!F413</f>
        <v>0</v>
      </c>
      <c r="L416" s="321">
        <f>CAZUL!G413</f>
        <v>0</v>
      </c>
      <c r="M416" s="320">
        <f>CAZUL!H413</f>
        <v>0</v>
      </c>
      <c r="N416" s="1" t="e">
        <f>#REF!</f>
        <v>#REF!</v>
      </c>
      <c r="O416" s="7" t="e">
        <f>#REF!</f>
        <v>#REF!</v>
      </c>
      <c r="Z416" s="324">
        <f>CAZUL!C413</f>
        <v>0</v>
      </c>
    </row>
    <row r="417" spans="2:26" ht="13.95" customHeight="1">
      <c r="B417" s="8"/>
      <c r="C417" s="313" t="s">
        <v>1306</v>
      </c>
      <c r="D417" s="314">
        <f>CAZUL!D414</f>
        <v>0</v>
      </c>
      <c r="E417" s="315">
        <f>CAZUL!N414</f>
        <v>0</v>
      </c>
      <c r="F417" s="316" t="str">
        <f>INICIO!D$5</f>
        <v>HOSPITAL SÃO LUCAS</v>
      </c>
      <c r="G417" s="317" t="e">
        <f>VLOOKUP(H417,FORNECEDOR!$A$1:$B$897,2,FALSE)</f>
        <v>#N/A</v>
      </c>
      <c r="H417" s="318">
        <f>CAZUL!E414</f>
        <v>0</v>
      </c>
      <c r="I417" s="319" t="e">
        <f>VLOOKUP(Z417,DESPESAS!A$1:D$988,2,FALSE)</f>
        <v>#N/A</v>
      </c>
      <c r="J417" s="319" t="e">
        <f>VLOOKUP(Z417,DESPESAS!A$1:D$2034,3,FALSE)</f>
        <v>#N/A</v>
      </c>
      <c r="K417" s="320">
        <f>CAZUL!F414</f>
        <v>0</v>
      </c>
      <c r="L417" s="321">
        <f>CAZUL!G414</f>
        <v>0</v>
      </c>
      <c r="M417" s="320">
        <f>CAZUL!H414</f>
        <v>0</v>
      </c>
      <c r="N417" s="1" t="e">
        <f>#REF!</f>
        <v>#REF!</v>
      </c>
      <c r="O417" s="7" t="e">
        <f>#REF!</f>
        <v>#REF!</v>
      </c>
      <c r="Z417" s="324">
        <f>CAZUL!C414</f>
        <v>0</v>
      </c>
    </row>
    <row r="418" spans="2:26" ht="13.95" customHeight="1">
      <c r="B418" s="8"/>
      <c r="C418" s="313" t="s">
        <v>1306</v>
      </c>
      <c r="D418" s="314">
        <f>CAZUL!D415</f>
        <v>0</v>
      </c>
      <c r="E418" s="315">
        <f>CAZUL!N415</f>
        <v>0</v>
      </c>
      <c r="F418" s="316" t="str">
        <f>INICIO!D$5</f>
        <v>HOSPITAL SÃO LUCAS</v>
      </c>
      <c r="G418" s="317" t="e">
        <f>VLOOKUP(H418,FORNECEDOR!$A$1:$B$897,2,FALSE)</f>
        <v>#N/A</v>
      </c>
      <c r="H418" s="318">
        <f>CAZUL!E415</f>
        <v>0</v>
      </c>
      <c r="I418" s="319" t="e">
        <f>VLOOKUP(Z418,DESPESAS!A$1:D$988,2,FALSE)</f>
        <v>#N/A</v>
      </c>
      <c r="J418" s="319" t="e">
        <f>VLOOKUP(Z418,DESPESAS!A$1:D$2034,3,FALSE)</f>
        <v>#N/A</v>
      </c>
      <c r="K418" s="320">
        <f>CAZUL!F415</f>
        <v>0</v>
      </c>
      <c r="L418" s="321">
        <f>CAZUL!G415</f>
        <v>0</v>
      </c>
      <c r="M418" s="320">
        <f>CAZUL!H415</f>
        <v>0</v>
      </c>
      <c r="N418" s="1" t="e">
        <f>#REF!</f>
        <v>#REF!</v>
      </c>
      <c r="O418" s="7" t="e">
        <f>#REF!</f>
        <v>#REF!</v>
      </c>
      <c r="Z418" s="324">
        <f>CAZUL!C415</f>
        <v>0</v>
      </c>
    </row>
    <row r="419" spans="2:26" ht="13.95" customHeight="1">
      <c r="B419" s="8"/>
      <c r="C419" s="313" t="s">
        <v>1306</v>
      </c>
      <c r="D419" s="314">
        <f>CAZUL!D416</f>
        <v>0</v>
      </c>
      <c r="E419" s="315">
        <f>CAZUL!N416</f>
        <v>0</v>
      </c>
      <c r="F419" s="316" t="str">
        <f>INICIO!D$5</f>
        <v>HOSPITAL SÃO LUCAS</v>
      </c>
      <c r="G419" s="317" t="e">
        <f>VLOOKUP(H419,FORNECEDOR!$A$1:$B$897,2,FALSE)</f>
        <v>#N/A</v>
      </c>
      <c r="H419" s="318">
        <f>CAZUL!E416</f>
        <v>0</v>
      </c>
      <c r="I419" s="319" t="e">
        <f>VLOOKUP(Z419,DESPESAS!A$1:D$988,2,FALSE)</f>
        <v>#N/A</v>
      </c>
      <c r="J419" s="319" t="e">
        <f>VLOOKUP(Z419,DESPESAS!A$1:D$2034,3,FALSE)</f>
        <v>#N/A</v>
      </c>
      <c r="K419" s="320">
        <f>CAZUL!F416</f>
        <v>0</v>
      </c>
      <c r="L419" s="321">
        <f>CAZUL!G416</f>
        <v>0</v>
      </c>
      <c r="M419" s="320">
        <f>CAZUL!H416</f>
        <v>0</v>
      </c>
      <c r="N419" s="1" t="e">
        <f>#REF!</f>
        <v>#REF!</v>
      </c>
      <c r="O419" s="7" t="e">
        <f>#REF!</f>
        <v>#REF!</v>
      </c>
      <c r="Z419" s="324">
        <f>CAZUL!C416</f>
        <v>0</v>
      </c>
    </row>
    <row r="420" spans="2:26" ht="13.95" customHeight="1">
      <c r="B420" s="8"/>
      <c r="C420" s="313" t="s">
        <v>1306</v>
      </c>
      <c r="D420" s="314">
        <f>CAZUL!D417</f>
        <v>0</v>
      </c>
      <c r="E420" s="315">
        <f>CAZUL!N417</f>
        <v>0</v>
      </c>
      <c r="F420" s="316" t="str">
        <f>INICIO!D$5</f>
        <v>HOSPITAL SÃO LUCAS</v>
      </c>
      <c r="G420" s="317" t="e">
        <f>VLOOKUP(H420,FORNECEDOR!$A$1:$B$897,2,FALSE)</f>
        <v>#N/A</v>
      </c>
      <c r="H420" s="318">
        <f>CAZUL!E417</f>
        <v>0</v>
      </c>
      <c r="I420" s="319" t="e">
        <f>VLOOKUP(Z420,DESPESAS!A$1:D$988,2,FALSE)</f>
        <v>#N/A</v>
      </c>
      <c r="J420" s="319" t="e">
        <f>VLOOKUP(Z420,DESPESAS!A$1:D$2034,3,FALSE)</f>
        <v>#N/A</v>
      </c>
      <c r="K420" s="320">
        <f>CAZUL!F417</f>
        <v>0</v>
      </c>
      <c r="L420" s="321">
        <f>CAZUL!G417</f>
        <v>0</v>
      </c>
      <c r="M420" s="320">
        <f>CAZUL!H417</f>
        <v>0</v>
      </c>
      <c r="N420" s="1" t="e">
        <f>#REF!</f>
        <v>#REF!</v>
      </c>
      <c r="O420" s="7" t="e">
        <f>#REF!</f>
        <v>#REF!</v>
      </c>
      <c r="Z420" s="324">
        <f>CAZUL!C417</f>
        <v>0</v>
      </c>
    </row>
    <row r="421" spans="2:26" ht="13.95" customHeight="1">
      <c r="B421" s="8"/>
      <c r="C421" s="313" t="s">
        <v>1306</v>
      </c>
      <c r="D421" s="314">
        <f>CAZUL!D418</f>
        <v>0</v>
      </c>
      <c r="E421" s="315">
        <f>CAZUL!N418</f>
        <v>0</v>
      </c>
      <c r="F421" s="316" t="str">
        <f>INICIO!D$5</f>
        <v>HOSPITAL SÃO LUCAS</v>
      </c>
      <c r="G421" s="317" t="e">
        <f>VLOOKUP(H421,FORNECEDOR!$A$1:$B$897,2,FALSE)</f>
        <v>#N/A</v>
      </c>
      <c r="H421" s="318">
        <f>CAZUL!E418</f>
        <v>0</v>
      </c>
      <c r="I421" s="319" t="e">
        <f>VLOOKUP(Z421,DESPESAS!A$1:D$988,2,FALSE)</f>
        <v>#N/A</v>
      </c>
      <c r="J421" s="319" t="e">
        <f>VLOOKUP(Z421,DESPESAS!A$1:D$2034,3,FALSE)</f>
        <v>#N/A</v>
      </c>
      <c r="K421" s="320">
        <f>CAZUL!F418</f>
        <v>0</v>
      </c>
      <c r="L421" s="321">
        <f>CAZUL!G418</f>
        <v>0</v>
      </c>
      <c r="M421" s="320">
        <f>CAZUL!H418</f>
        <v>0</v>
      </c>
      <c r="N421" s="1" t="e">
        <f>#REF!</f>
        <v>#REF!</v>
      </c>
      <c r="O421" s="7" t="e">
        <f>#REF!</f>
        <v>#REF!</v>
      </c>
      <c r="Z421" s="324">
        <f>CAZUL!C418</f>
        <v>0</v>
      </c>
    </row>
    <row r="422" spans="2:26" ht="13.95" customHeight="1">
      <c r="B422" s="8"/>
      <c r="C422" s="313" t="s">
        <v>1306</v>
      </c>
      <c r="D422" s="314">
        <f>CAZUL!D419</f>
        <v>0</v>
      </c>
      <c r="E422" s="315">
        <f>CAZUL!N419</f>
        <v>0</v>
      </c>
      <c r="F422" s="316" t="str">
        <f>INICIO!D$5</f>
        <v>HOSPITAL SÃO LUCAS</v>
      </c>
      <c r="G422" s="317" t="e">
        <f>VLOOKUP(H422,FORNECEDOR!$A$1:$B$897,2,FALSE)</f>
        <v>#N/A</v>
      </c>
      <c r="H422" s="318">
        <f>CAZUL!E419</f>
        <v>0</v>
      </c>
      <c r="I422" s="319" t="e">
        <f>VLOOKUP(Z422,DESPESAS!A$1:D$988,2,FALSE)</f>
        <v>#N/A</v>
      </c>
      <c r="J422" s="319" t="e">
        <f>VLOOKUP(Z422,DESPESAS!A$1:D$2034,3,FALSE)</f>
        <v>#N/A</v>
      </c>
      <c r="K422" s="320">
        <f>CAZUL!F419</f>
        <v>0</v>
      </c>
      <c r="L422" s="321">
        <f>CAZUL!G419</f>
        <v>0</v>
      </c>
      <c r="M422" s="320">
        <f>CAZUL!H419</f>
        <v>0</v>
      </c>
      <c r="N422" s="1" t="e">
        <f>#REF!</f>
        <v>#REF!</v>
      </c>
      <c r="O422" s="7" t="e">
        <f>#REF!</f>
        <v>#REF!</v>
      </c>
      <c r="Z422" s="324">
        <f>CAZUL!C419</f>
        <v>0</v>
      </c>
    </row>
    <row r="423" spans="2:26" ht="13.95" customHeight="1">
      <c r="B423" s="8"/>
      <c r="C423" s="313" t="s">
        <v>1306</v>
      </c>
      <c r="D423" s="314">
        <f>CAZUL!D420</f>
        <v>0</v>
      </c>
      <c r="E423" s="315">
        <f>CAZUL!N420</f>
        <v>0</v>
      </c>
      <c r="F423" s="316" t="str">
        <f>INICIO!D$5</f>
        <v>HOSPITAL SÃO LUCAS</v>
      </c>
      <c r="G423" s="317" t="e">
        <f>VLOOKUP(H423,FORNECEDOR!$A$1:$B$897,2,FALSE)</f>
        <v>#N/A</v>
      </c>
      <c r="H423" s="318">
        <f>CAZUL!E420</f>
        <v>0</v>
      </c>
      <c r="I423" s="319" t="e">
        <f>VLOOKUP(Z423,DESPESAS!A$1:D$988,2,FALSE)</f>
        <v>#N/A</v>
      </c>
      <c r="J423" s="319" t="e">
        <f>VLOOKUP(Z423,DESPESAS!A$1:D$2034,3,FALSE)</f>
        <v>#N/A</v>
      </c>
      <c r="K423" s="320">
        <f>CAZUL!F420</f>
        <v>0</v>
      </c>
      <c r="L423" s="321">
        <f>CAZUL!G420</f>
        <v>0</v>
      </c>
      <c r="M423" s="320">
        <f>CAZUL!H420</f>
        <v>0</v>
      </c>
      <c r="N423" s="1" t="e">
        <f>#REF!</f>
        <v>#REF!</v>
      </c>
      <c r="O423" s="7" t="e">
        <f>#REF!</f>
        <v>#REF!</v>
      </c>
      <c r="Z423" s="324">
        <f>CAZUL!C420</f>
        <v>0</v>
      </c>
    </row>
    <row r="424" spans="2:26" ht="13.95" customHeight="1">
      <c r="B424" s="8"/>
      <c r="C424" s="313" t="s">
        <v>1306</v>
      </c>
      <c r="D424" s="314">
        <f>CAZUL!D421</f>
        <v>0</v>
      </c>
      <c r="E424" s="315">
        <f>CAZUL!N421</f>
        <v>0</v>
      </c>
      <c r="F424" s="316" t="str">
        <f>INICIO!D$5</f>
        <v>HOSPITAL SÃO LUCAS</v>
      </c>
      <c r="G424" s="317" t="e">
        <f>VLOOKUP(H424,FORNECEDOR!$A$1:$B$897,2,FALSE)</f>
        <v>#N/A</v>
      </c>
      <c r="H424" s="318">
        <f>CAZUL!E421</f>
        <v>0</v>
      </c>
      <c r="I424" s="319" t="e">
        <f>VLOOKUP(Z424,DESPESAS!A$1:D$988,2,FALSE)</f>
        <v>#N/A</v>
      </c>
      <c r="J424" s="319" t="e">
        <f>VLOOKUP(Z424,DESPESAS!A$1:D$2034,3,FALSE)</f>
        <v>#N/A</v>
      </c>
      <c r="K424" s="320">
        <f>CAZUL!F421</f>
        <v>0</v>
      </c>
      <c r="L424" s="321">
        <f>CAZUL!G421</f>
        <v>0</v>
      </c>
      <c r="M424" s="320">
        <f>CAZUL!H421</f>
        <v>0</v>
      </c>
      <c r="N424" s="1" t="e">
        <f>#REF!</f>
        <v>#REF!</v>
      </c>
      <c r="O424" s="7" t="e">
        <f>#REF!</f>
        <v>#REF!</v>
      </c>
      <c r="Z424" s="324">
        <f>CAZUL!C421</f>
        <v>0</v>
      </c>
    </row>
    <row r="425" spans="2:26" ht="13.95" customHeight="1">
      <c r="B425" s="8"/>
      <c r="C425" s="313" t="s">
        <v>1306</v>
      </c>
      <c r="D425" s="314">
        <f>CAZUL!D422</f>
        <v>0</v>
      </c>
      <c r="E425" s="315">
        <f>CAZUL!N422</f>
        <v>0</v>
      </c>
      <c r="F425" s="316" t="str">
        <f>INICIO!D$5</f>
        <v>HOSPITAL SÃO LUCAS</v>
      </c>
      <c r="G425" s="317" t="e">
        <f>VLOOKUP(H425,FORNECEDOR!$A$1:$B$897,2,FALSE)</f>
        <v>#N/A</v>
      </c>
      <c r="H425" s="318">
        <f>CAZUL!E422</f>
        <v>0</v>
      </c>
      <c r="I425" s="319" t="e">
        <f>VLOOKUP(Z425,DESPESAS!A$1:D$988,2,FALSE)</f>
        <v>#N/A</v>
      </c>
      <c r="J425" s="319" t="e">
        <f>VLOOKUP(Z425,DESPESAS!A$1:D$2034,3,FALSE)</f>
        <v>#N/A</v>
      </c>
      <c r="K425" s="320">
        <f>CAZUL!F422</f>
        <v>0</v>
      </c>
      <c r="L425" s="321">
        <f>CAZUL!G422</f>
        <v>0</v>
      </c>
      <c r="M425" s="320">
        <f>CAZUL!H422</f>
        <v>0</v>
      </c>
      <c r="N425" s="1" t="e">
        <f>#REF!</f>
        <v>#REF!</v>
      </c>
      <c r="O425" s="7" t="e">
        <f>#REF!</f>
        <v>#REF!</v>
      </c>
      <c r="Z425" s="324">
        <f>CAZUL!C422</f>
        <v>0</v>
      </c>
    </row>
    <row r="426" spans="2:26" ht="13.95" customHeight="1">
      <c r="B426" s="8"/>
      <c r="C426" s="313" t="s">
        <v>1306</v>
      </c>
      <c r="D426" s="314">
        <f>CAZUL!D423</f>
        <v>0</v>
      </c>
      <c r="E426" s="315">
        <f>CAZUL!N423</f>
        <v>0</v>
      </c>
      <c r="F426" s="316" t="str">
        <f>INICIO!D$5</f>
        <v>HOSPITAL SÃO LUCAS</v>
      </c>
      <c r="G426" s="317" t="e">
        <f>VLOOKUP(H426,FORNECEDOR!$A$1:$B$897,2,FALSE)</f>
        <v>#N/A</v>
      </c>
      <c r="H426" s="318">
        <f>CAZUL!E423</f>
        <v>0</v>
      </c>
      <c r="I426" s="319" t="e">
        <f>VLOOKUP(Z426,DESPESAS!A$1:D$988,2,FALSE)</f>
        <v>#N/A</v>
      </c>
      <c r="J426" s="319" t="e">
        <f>VLOOKUP(Z426,DESPESAS!A$1:D$2034,3,FALSE)</f>
        <v>#N/A</v>
      </c>
      <c r="K426" s="320">
        <f>CAZUL!F423</f>
        <v>0</v>
      </c>
      <c r="L426" s="321">
        <f>CAZUL!G423</f>
        <v>0</v>
      </c>
      <c r="M426" s="320">
        <f>CAZUL!H423</f>
        <v>0</v>
      </c>
      <c r="N426" s="1" t="e">
        <f>#REF!</f>
        <v>#REF!</v>
      </c>
      <c r="O426" s="7" t="e">
        <f>#REF!</f>
        <v>#REF!</v>
      </c>
      <c r="Z426" s="324">
        <f>CAZUL!C423</f>
        <v>0</v>
      </c>
    </row>
    <row r="427" spans="2:26" ht="13.95" customHeight="1">
      <c r="B427" s="8"/>
      <c r="C427" s="313" t="s">
        <v>1306</v>
      </c>
      <c r="D427" s="314">
        <f>CAZUL!D424</f>
        <v>0</v>
      </c>
      <c r="E427" s="315">
        <f>CAZUL!N424</f>
        <v>0</v>
      </c>
      <c r="F427" s="316" t="str">
        <f>INICIO!D$5</f>
        <v>HOSPITAL SÃO LUCAS</v>
      </c>
      <c r="G427" s="317" t="e">
        <f>VLOOKUP(H427,FORNECEDOR!$A$1:$B$897,2,FALSE)</f>
        <v>#N/A</v>
      </c>
      <c r="H427" s="318">
        <f>CAZUL!E424</f>
        <v>0</v>
      </c>
      <c r="I427" s="319" t="e">
        <f>VLOOKUP(Z427,DESPESAS!A$1:D$988,2,FALSE)</f>
        <v>#N/A</v>
      </c>
      <c r="J427" s="319" t="e">
        <f>VLOOKUP(Z427,DESPESAS!A$1:D$2034,3,FALSE)</f>
        <v>#N/A</v>
      </c>
      <c r="K427" s="320">
        <f>CAZUL!F424</f>
        <v>0</v>
      </c>
      <c r="L427" s="321">
        <f>CAZUL!G424</f>
        <v>0</v>
      </c>
      <c r="M427" s="320">
        <f>CAZUL!H424</f>
        <v>0</v>
      </c>
      <c r="N427" s="1" t="e">
        <f>#REF!</f>
        <v>#REF!</v>
      </c>
      <c r="O427" s="7" t="e">
        <f>#REF!</f>
        <v>#REF!</v>
      </c>
      <c r="Z427" s="324">
        <f>CAZUL!C424</f>
        <v>0</v>
      </c>
    </row>
    <row r="428" spans="2:26" ht="13.95" customHeight="1">
      <c r="B428" s="8"/>
      <c r="C428" s="313" t="s">
        <v>1306</v>
      </c>
      <c r="D428" s="314">
        <f>CAZUL!D425</f>
        <v>0</v>
      </c>
      <c r="E428" s="315">
        <f>CAZUL!N425</f>
        <v>0</v>
      </c>
      <c r="F428" s="316" t="str">
        <f>INICIO!D$5</f>
        <v>HOSPITAL SÃO LUCAS</v>
      </c>
      <c r="G428" s="317" t="e">
        <f>VLOOKUP(H428,FORNECEDOR!$A$1:$B$897,2,FALSE)</f>
        <v>#N/A</v>
      </c>
      <c r="H428" s="318">
        <f>CAZUL!E425</f>
        <v>0</v>
      </c>
      <c r="I428" s="319" t="e">
        <f>VLOOKUP(Z428,DESPESAS!A$1:D$988,2,FALSE)</f>
        <v>#N/A</v>
      </c>
      <c r="J428" s="319" t="e">
        <f>VLOOKUP(Z428,DESPESAS!A$1:D$2034,3,FALSE)</f>
        <v>#N/A</v>
      </c>
      <c r="K428" s="320">
        <f>CAZUL!F425</f>
        <v>0</v>
      </c>
      <c r="L428" s="321">
        <f>CAZUL!G425</f>
        <v>0</v>
      </c>
      <c r="M428" s="320">
        <f>CAZUL!H425</f>
        <v>0</v>
      </c>
      <c r="N428" s="1" t="e">
        <f>#REF!</f>
        <v>#REF!</v>
      </c>
      <c r="O428" s="7" t="e">
        <f>#REF!</f>
        <v>#REF!</v>
      </c>
      <c r="Z428" s="324">
        <f>CAZUL!C425</f>
        <v>0</v>
      </c>
    </row>
    <row r="429" spans="2:26" ht="13.95" customHeight="1">
      <c r="B429" s="8"/>
      <c r="C429" s="313" t="s">
        <v>1306</v>
      </c>
      <c r="D429" s="314">
        <f>CAZUL!D426</f>
        <v>0</v>
      </c>
      <c r="E429" s="315">
        <f>CAZUL!N426</f>
        <v>0</v>
      </c>
      <c r="F429" s="316" t="str">
        <f>INICIO!D$5</f>
        <v>HOSPITAL SÃO LUCAS</v>
      </c>
      <c r="G429" s="317" t="e">
        <f>VLOOKUP(H429,FORNECEDOR!$A$1:$B$897,2,FALSE)</f>
        <v>#N/A</v>
      </c>
      <c r="H429" s="318">
        <f>CAZUL!E426</f>
        <v>0</v>
      </c>
      <c r="I429" s="319" t="e">
        <f>VLOOKUP(Z429,DESPESAS!A$1:D$988,2,FALSE)</f>
        <v>#N/A</v>
      </c>
      <c r="J429" s="319" t="e">
        <f>VLOOKUP(Z429,DESPESAS!A$1:D$2034,3,FALSE)</f>
        <v>#N/A</v>
      </c>
      <c r="K429" s="320">
        <f>CAZUL!F426</f>
        <v>0</v>
      </c>
      <c r="L429" s="321">
        <f>CAZUL!G426</f>
        <v>0</v>
      </c>
      <c r="M429" s="320">
        <f>CAZUL!H426</f>
        <v>0</v>
      </c>
      <c r="N429" s="1" t="e">
        <f>#REF!</f>
        <v>#REF!</v>
      </c>
      <c r="O429" s="7" t="e">
        <f>#REF!</f>
        <v>#REF!</v>
      </c>
      <c r="Z429" s="324">
        <f>CAZUL!C426</f>
        <v>0</v>
      </c>
    </row>
    <row r="430" spans="2:26" ht="13.95" customHeight="1">
      <c r="B430" s="8"/>
      <c r="C430" s="313" t="s">
        <v>1306</v>
      </c>
      <c r="D430" s="314">
        <f>CAZUL!D427</f>
        <v>0</v>
      </c>
      <c r="E430" s="315">
        <f>CAZUL!N427</f>
        <v>0</v>
      </c>
      <c r="F430" s="316" t="str">
        <f>INICIO!D$5</f>
        <v>HOSPITAL SÃO LUCAS</v>
      </c>
      <c r="G430" s="317" t="e">
        <f>VLOOKUP(H430,FORNECEDOR!$A$1:$B$897,2,FALSE)</f>
        <v>#N/A</v>
      </c>
      <c r="H430" s="318">
        <f>CAZUL!E427</f>
        <v>0</v>
      </c>
      <c r="I430" s="319" t="e">
        <f>VLOOKUP(Z430,DESPESAS!A$1:D$988,2,FALSE)</f>
        <v>#N/A</v>
      </c>
      <c r="J430" s="319" t="e">
        <f>VLOOKUP(Z430,DESPESAS!A$1:D$2034,3,FALSE)</f>
        <v>#N/A</v>
      </c>
      <c r="K430" s="320">
        <f>CAZUL!F427</f>
        <v>0</v>
      </c>
      <c r="L430" s="321">
        <f>CAZUL!G427</f>
        <v>0</v>
      </c>
      <c r="M430" s="320">
        <f>CAZUL!H427</f>
        <v>0</v>
      </c>
      <c r="N430" s="1" t="e">
        <f>#REF!</f>
        <v>#REF!</v>
      </c>
      <c r="O430" s="7" t="e">
        <f>#REF!</f>
        <v>#REF!</v>
      </c>
      <c r="Z430" s="324">
        <f>CAZUL!C427</f>
        <v>0</v>
      </c>
    </row>
    <row r="431" spans="2:26" ht="13.95" customHeight="1">
      <c r="B431" s="8"/>
      <c r="C431" s="313" t="s">
        <v>1306</v>
      </c>
      <c r="D431" s="314">
        <f>CAZUL!D428</f>
        <v>0</v>
      </c>
      <c r="E431" s="315">
        <f>CAZUL!N428</f>
        <v>0</v>
      </c>
      <c r="F431" s="316" t="str">
        <f>INICIO!D$5</f>
        <v>HOSPITAL SÃO LUCAS</v>
      </c>
      <c r="G431" s="317" t="e">
        <f>VLOOKUP(H431,FORNECEDOR!$A$1:$B$897,2,FALSE)</f>
        <v>#N/A</v>
      </c>
      <c r="H431" s="318">
        <f>CAZUL!E428</f>
        <v>0</v>
      </c>
      <c r="I431" s="319" t="e">
        <f>VLOOKUP(Z431,DESPESAS!A$1:D$988,2,FALSE)</f>
        <v>#N/A</v>
      </c>
      <c r="J431" s="319" t="e">
        <f>VLOOKUP(Z431,DESPESAS!A$1:D$2034,3,FALSE)</f>
        <v>#N/A</v>
      </c>
      <c r="K431" s="320">
        <f>CAZUL!F428</f>
        <v>0</v>
      </c>
      <c r="L431" s="321">
        <f>CAZUL!G428</f>
        <v>0</v>
      </c>
      <c r="M431" s="320">
        <f>CAZUL!H428</f>
        <v>0</v>
      </c>
      <c r="N431" s="1" t="e">
        <f>#REF!</f>
        <v>#REF!</v>
      </c>
      <c r="O431" s="7" t="e">
        <f>#REF!</f>
        <v>#REF!</v>
      </c>
      <c r="Z431" s="324">
        <f>CAZUL!C428</f>
        <v>0</v>
      </c>
    </row>
    <row r="432" spans="2:26" ht="13.95" customHeight="1">
      <c r="B432" s="8"/>
      <c r="C432" s="313" t="s">
        <v>1306</v>
      </c>
      <c r="D432" s="314">
        <f>CAZUL!D429</f>
        <v>0</v>
      </c>
      <c r="E432" s="315">
        <f>CAZUL!N429</f>
        <v>0</v>
      </c>
      <c r="F432" s="316" t="str">
        <f>INICIO!D$5</f>
        <v>HOSPITAL SÃO LUCAS</v>
      </c>
      <c r="G432" s="317" t="e">
        <f>VLOOKUP(H432,FORNECEDOR!$A$1:$B$897,2,FALSE)</f>
        <v>#N/A</v>
      </c>
      <c r="H432" s="318">
        <f>CAZUL!E429</f>
        <v>0</v>
      </c>
      <c r="I432" s="319" t="e">
        <f>VLOOKUP(Z432,DESPESAS!A$1:D$988,2,FALSE)</f>
        <v>#N/A</v>
      </c>
      <c r="J432" s="319" t="e">
        <f>VLOOKUP(Z432,DESPESAS!A$1:D$2034,3,FALSE)</f>
        <v>#N/A</v>
      </c>
      <c r="K432" s="320">
        <f>CAZUL!F429</f>
        <v>0</v>
      </c>
      <c r="L432" s="321">
        <f>CAZUL!G429</f>
        <v>0</v>
      </c>
      <c r="M432" s="320">
        <f>CAZUL!H429</f>
        <v>0</v>
      </c>
      <c r="N432" s="1" t="e">
        <f>#REF!</f>
        <v>#REF!</v>
      </c>
      <c r="O432" s="7" t="e">
        <f>#REF!</f>
        <v>#REF!</v>
      </c>
      <c r="Z432" s="324">
        <f>CAZUL!C429</f>
        <v>0</v>
      </c>
    </row>
    <row r="433" spans="2:26" ht="13.95" customHeight="1">
      <c r="B433" s="8"/>
      <c r="C433" s="313" t="s">
        <v>1306</v>
      </c>
      <c r="D433" s="314">
        <f>CAZUL!D430</f>
        <v>0</v>
      </c>
      <c r="E433" s="315">
        <f>CAZUL!N430</f>
        <v>0</v>
      </c>
      <c r="F433" s="316" t="str">
        <f>INICIO!D$5</f>
        <v>HOSPITAL SÃO LUCAS</v>
      </c>
      <c r="G433" s="317" t="e">
        <f>VLOOKUP(H433,FORNECEDOR!$A$1:$B$897,2,FALSE)</f>
        <v>#N/A</v>
      </c>
      <c r="H433" s="318">
        <f>CAZUL!E430</f>
        <v>0</v>
      </c>
      <c r="I433" s="319" t="e">
        <f>VLOOKUP(Z433,DESPESAS!A$1:D$988,2,FALSE)</f>
        <v>#N/A</v>
      </c>
      <c r="J433" s="319" t="e">
        <f>VLOOKUP(Z433,DESPESAS!A$1:D$2034,3,FALSE)</f>
        <v>#N/A</v>
      </c>
      <c r="K433" s="320">
        <f>CAZUL!F430</f>
        <v>0</v>
      </c>
      <c r="L433" s="321">
        <f>CAZUL!G430</f>
        <v>0</v>
      </c>
      <c r="M433" s="320">
        <f>CAZUL!H430</f>
        <v>0</v>
      </c>
      <c r="N433" s="1" t="e">
        <f>#REF!</f>
        <v>#REF!</v>
      </c>
      <c r="O433" s="7" t="e">
        <f>#REF!</f>
        <v>#REF!</v>
      </c>
      <c r="Z433" s="324">
        <f>CAZUL!C430</f>
        <v>0</v>
      </c>
    </row>
    <row r="434" spans="2:26" ht="13.95" customHeight="1">
      <c r="B434" s="8"/>
      <c r="C434" s="313" t="s">
        <v>1306</v>
      </c>
      <c r="D434" s="314">
        <f>CAZUL!D431</f>
        <v>0</v>
      </c>
      <c r="E434" s="315">
        <f>CAZUL!N431</f>
        <v>0</v>
      </c>
      <c r="F434" s="316" t="str">
        <f>INICIO!D$5</f>
        <v>HOSPITAL SÃO LUCAS</v>
      </c>
      <c r="G434" s="317" t="e">
        <f>VLOOKUP(H434,FORNECEDOR!$A$1:$B$897,2,FALSE)</f>
        <v>#N/A</v>
      </c>
      <c r="H434" s="318">
        <f>CAZUL!E431</f>
        <v>0</v>
      </c>
      <c r="I434" s="319" t="e">
        <f>VLOOKUP(Z434,DESPESAS!A$1:D$988,2,FALSE)</f>
        <v>#N/A</v>
      </c>
      <c r="J434" s="319" t="e">
        <f>VLOOKUP(Z434,DESPESAS!A$1:D$2034,3,FALSE)</f>
        <v>#N/A</v>
      </c>
      <c r="K434" s="320">
        <f>CAZUL!F431</f>
        <v>0</v>
      </c>
      <c r="L434" s="321">
        <f>CAZUL!G431</f>
        <v>0</v>
      </c>
      <c r="M434" s="320">
        <f>CAZUL!H431</f>
        <v>0</v>
      </c>
      <c r="N434" s="1" t="e">
        <f>#REF!</f>
        <v>#REF!</v>
      </c>
      <c r="O434" s="7" t="e">
        <f>#REF!</f>
        <v>#REF!</v>
      </c>
      <c r="Z434" s="324">
        <f>CAZUL!C431</f>
        <v>0</v>
      </c>
    </row>
    <row r="435" spans="2:26" ht="13.95" customHeight="1">
      <c r="B435" s="8"/>
      <c r="C435" s="313" t="s">
        <v>1306</v>
      </c>
      <c r="D435" s="314">
        <f>CAZUL!D432</f>
        <v>0</v>
      </c>
      <c r="E435" s="315">
        <f>CAZUL!N432</f>
        <v>0</v>
      </c>
      <c r="F435" s="316" t="str">
        <f>INICIO!D$5</f>
        <v>HOSPITAL SÃO LUCAS</v>
      </c>
      <c r="G435" s="317" t="e">
        <f>VLOOKUP(H435,FORNECEDOR!$A$1:$B$897,2,FALSE)</f>
        <v>#N/A</v>
      </c>
      <c r="H435" s="318">
        <f>CAZUL!E432</f>
        <v>0</v>
      </c>
      <c r="I435" s="319" t="e">
        <f>VLOOKUP(Z435,DESPESAS!A$1:D$988,2,FALSE)</f>
        <v>#N/A</v>
      </c>
      <c r="J435" s="319" t="e">
        <f>VLOOKUP(Z435,DESPESAS!A$1:D$2034,3,FALSE)</f>
        <v>#N/A</v>
      </c>
      <c r="K435" s="320">
        <f>CAZUL!F432</f>
        <v>0</v>
      </c>
      <c r="L435" s="321">
        <f>CAZUL!G432</f>
        <v>0</v>
      </c>
      <c r="M435" s="320">
        <f>CAZUL!H432</f>
        <v>0</v>
      </c>
      <c r="N435" s="1" t="e">
        <f>#REF!</f>
        <v>#REF!</v>
      </c>
      <c r="O435" s="7" t="e">
        <f>#REF!</f>
        <v>#REF!</v>
      </c>
      <c r="Z435" s="324">
        <f>CAZUL!C432</f>
        <v>0</v>
      </c>
    </row>
    <row r="436" spans="2:26" ht="13.95" customHeight="1">
      <c r="B436" s="8"/>
      <c r="C436" s="313" t="s">
        <v>1306</v>
      </c>
      <c r="D436" s="314">
        <f>CAZUL!D433</f>
        <v>0</v>
      </c>
      <c r="E436" s="315">
        <f>CAZUL!N433</f>
        <v>0</v>
      </c>
      <c r="F436" s="316" t="str">
        <f>INICIO!D$5</f>
        <v>HOSPITAL SÃO LUCAS</v>
      </c>
      <c r="G436" s="317" t="e">
        <f>VLOOKUP(H436,FORNECEDOR!$A$1:$B$897,2,FALSE)</f>
        <v>#N/A</v>
      </c>
      <c r="H436" s="318">
        <f>CAZUL!E433</f>
        <v>0</v>
      </c>
      <c r="I436" s="319" t="e">
        <f>VLOOKUP(Z436,DESPESAS!A$1:D$988,2,FALSE)</f>
        <v>#N/A</v>
      </c>
      <c r="J436" s="319" t="e">
        <f>VLOOKUP(Z436,DESPESAS!A$1:D$2034,3,FALSE)</f>
        <v>#N/A</v>
      </c>
      <c r="K436" s="320">
        <f>CAZUL!F433</f>
        <v>0</v>
      </c>
      <c r="L436" s="321">
        <f>CAZUL!G433</f>
        <v>0</v>
      </c>
      <c r="M436" s="320">
        <f>CAZUL!H433</f>
        <v>0</v>
      </c>
      <c r="N436" s="1" t="e">
        <f>#REF!</f>
        <v>#REF!</v>
      </c>
      <c r="O436" s="7" t="e">
        <f>#REF!</f>
        <v>#REF!</v>
      </c>
      <c r="Z436" s="324">
        <f>CAZUL!C433</f>
        <v>0</v>
      </c>
    </row>
    <row r="437" spans="2:26" ht="13.95" customHeight="1">
      <c r="B437" s="8"/>
      <c r="C437" s="313" t="s">
        <v>1306</v>
      </c>
      <c r="D437" s="314">
        <f>CAZUL!D434</f>
        <v>0</v>
      </c>
      <c r="E437" s="315">
        <f>CAZUL!N434</f>
        <v>0</v>
      </c>
      <c r="F437" s="316" t="str">
        <f>INICIO!D$5</f>
        <v>HOSPITAL SÃO LUCAS</v>
      </c>
      <c r="G437" s="317" t="e">
        <f>VLOOKUP(H437,FORNECEDOR!$A$1:$B$897,2,FALSE)</f>
        <v>#N/A</v>
      </c>
      <c r="H437" s="318">
        <f>CAZUL!E434</f>
        <v>0</v>
      </c>
      <c r="I437" s="319" t="e">
        <f>VLOOKUP(Z437,DESPESAS!A$1:D$988,2,FALSE)</f>
        <v>#N/A</v>
      </c>
      <c r="J437" s="319" t="e">
        <f>VLOOKUP(Z437,DESPESAS!A$1:D$2034,3,FALSE)</f>
        <v>#N/A</v>
      </c>
      <c r="K437" s="320">
        <f>CAZUL!F434</f>
        <v>0</v>
      </c>
      <c r="L437" s="321">
        <f>CAZUL!G434</f>
        <v>0</v>
      </c>
      <c r="M437" s="320">
        <f>CAZUL!H434</f>
        <v>0</v>
      </c>
      <c r="N437" s="1" t="e">
        <f>#REF!</f>
        <v>#REF!</v>
      </c>
      <c r="O437" s="7" t="e">
        <f>#REF!</f>
        <v>#REF!</v>
      </c>
      <c r="Z437" s="324">
        <f>CAZUL!C434</f>
        <v>0</v>
      </c>
    </row>
    <row r="438" spans="2:26" ht="13.95" customHeight="1">
      <c r="B438" s="8"/>
      <c r="C438" s="313" t="s">
        <v>1306</v>
      </c>
      <c r="D438" s="314">
        <f>CAZUL!D435</f>
        <v>0</v>
      </c>
      <c r="E438" s="315">
        <f>CAZUL!N435</f>
        <v>0</v>
      </c>
      <c r="F438" s="316" t="str">
        <f>INICIO!D$5</f>
        <v>HOSPITAL SÃO LUCAS</v>
      </c>
      <c r="G438" s="317" t="e">
        <f>VLOOKUP(H438,FORNECEDOR!$A$1:$B$897,2,FALSE)</f>
        <v>#N/A</v>
      </c>
      <c r="H438" s="318">
        <f>CAZUL!E435</f>
        <v>0</v>
      </c>
      <c r="I438" s="319" t="e">
        <f>VLOOKUP(Z438,DESPESAS!A$1:D$988,2,FALSE)</f>
        <v>#N/A</v>
      </c>
      <c r="J438" s="319" t="e">
        <f>VLOOKUP(Z438,DESPESAS!A$1:D$2034,3,FALSE)</f>
        <v>#N/A</v>
      </c>
      <c r="K438" s="320">
        <f>CAZUL!F435</f>
        <v>0</v>
      </c>
      <c r="L438" s="321">
        <f>CAZUL!G435</f>
        <v>0</v>
      </c>
      <c r="M438" s="320">
        <f>CAZUL!H435</f>
        <v>0</v>
      </c>
      <c r="N438" s="1" t="e">
        <f>#REF!</f>
        <v>#REF!</v>
      </c>
      <c r="O438" s="7" t="e">
        <f>#REF!</f>
        <v>#REF!</v>
      </c>
      <c r="Z438" s="324">
        <f>CAZUL!C435</f>
        <v>0</v>
      </c>
    </row>
    <row r="439" spans="2:26" ht="13.95" customHeight="1">
      <c r="B439" s="8"/>
      <c r="C439" s="313" t="s">
        <v>1306</v>
      </c>
      <c r="D439" s="314">
        <f>CAZUL!D436</f>
        <v>0</v>
      </c>
      <c r="E439" s="315">
        <f>CAZUL!N436</f>
        <v>0</v>
      </c>
      <c r="F439" s="316" t="str">
        <f>INICIO!D$5</f>
        <v>HOSPITAL SÃO LUCAS</v>
      </c>
      <c r="G439" s="317" t="e">
        <f>VLOOKUP(H439,FORNECEDOR!$A$1:$B$897,2,FALSE)</f>
        <v>#N/A</v>
      </c>
      <c r="H439" s="318">
        <f>CAZUL!E436</f>
        <v>0</v>
      </c>
      <c r="I439" s="319" t="e">
        <f>VLOOKUP(Z439,DESPESAS!A$1:D$988,2,FALSE)</f>
        <v>#N/A</v>
      </c>
      <c r="J439" s="319" t="e">
        <f>VLOOKUP(Z439,DESPESAS!A$1:D$2034,3,FALSE)</f>
        <v>#N/A</v>
      </c>
      <c r="K439" s="320">
        <f>CAZUL!F436</f>
        <v>0</v>
      </c>
      <c r="L439" s="321">
        <f>CAZUL!G436</f>
        <v>0</v>
      </c>
      <c r="M439" s="320">
        <f>CAZUL!H436</f>
        <v>0</v>
      </c>
      <c r="N439" s="1" t="e">
        <f>#REF!</f>
        <v>#REF!</v>
      </c>
      <c r="O439" s="7" t="e">
        <f>#REF!</f>
        <v>#REF!</v>
      </c>
      <c r="Z439" s="324">
        <f>CAZUL!C436</f>
        <v>0</v>
      </c>
    </row>
    <row r="440" spans="2:26" ht="13.95" customHeight="1">
      <c r="B440" s="8"/>
      <c r="C440" s="313" t="s">
        <v>1306</v>
      </c>
      <c r="D440" s="314">
        <f>CAZUL!D437</f>
        <v>0</v>
      </c>
      <c r="E440" s="315">
        <f>CAZUL!N437</f>
        <v>0</v>
      </c>
      <c r="F440" s="316" t="str">
        <f>INICIO!D$5</f>
        <v>HOSPITAL SÃO LUCAS</v>
      </c>
      <c r="G440" s="317" t="e">
        <f>VLOOKUP(H440,FORNECEDOR!$A$1:$B$897,2,FALSE)</f>
        <v>#N/A</v>
      </c>
      <c r="H440" s="318">
        <f>CAZUL!E437</f>
        <v>0</v>
      </c>
      <c r="I440" s="319" t="e">
        <f>VLOOKUP(Z440,DESPESAS!A$1:D$988,2,FALSE)</f>
        <v>#N/A</v>
      </c>
      <c r="J440" s="319" t="e">
        <f>VLOOKUP(Z440,DESPESAS!A$1:D$2034,3,FALSE)</f>
        <v>#N/A</v>
      </c>
      <c r="K440" s="320">
        <f>CAZUL!F437</f>
        <v>0</v>
      </c>
      <c r="L440" s="321">
        <f>CAZUL!G437</f>
        <v>0</v>
      </c>
      <c r="M440" s="320">
        <f>CAZUL!H437</f>
        <v>0</v>
      </c>
      <c r="N440" s="1" t="e">
        <f>#REF!</f>
        <v>#REF!</v>
      </c>
      <c r="O440" s="7" t="e">
        <f>#REF!</f>
        <v>#REF!</v>
      </c>
      <c r="Z440" s="324">
        <f>CAZUL!C437</f>
        <v>0</v>
      </c>
    </row>
    <row r="441" spans="2:26" ht="13.95" customHeight="1">
      <c r="B441" s="8"/>
      <c r="C441" s="313" t="s">
        <v>1306</v>
      </c>
      <c r="D441" s="314">
        <f>CAZUL!D438</f>
        <v>0</v>
      </c>
      <c r="E441" s="315">
        <f>CAZUL!N438</f>
        <v>0</v>
      </c>
      <c r="F441" s="316" t="str">
        <f>INICIO!D$5</f>
        <v>HOSPITAL SÃO LUCAS</v>
      </c>
      <c r="G441" s="317" t="e">
        <f>VLOOKUP(H441,FORNECEDOR!$A$1:$B$897,2,FALSE)</f>
        <v>#N/A</v>
      </c>
      <c r="H441" s="318">
        <f>CAZUL!E438</f>
        <v>0</v>
      </c>
      <c r="I441" s="319" t="e">
        <f>VLOOKUP(Z441,DESPESAS!A$1:D$988,2,FALSE)</f>
        <v>#N/A</v>
      </c>
      <c r="J441" s="319" t="e">
        <f>VLOOKUP(Z441,DESPESAS!A$1:D$2034,3,FALSE)</f>
        <v>#N/A</v>
      </c>
      <c r="K441" s="320">
        <f>CAZUL!F438</f>
        <v>0</v>
      </c>
      <c r="L441" s="321">
        <f>CAZUL!G438</f>
        <v>0</v>
      </c>
      <c r="M441" s="320">
        <f>CAZUL!H438</f>
        <v>0</v>
      </c>
      <c r="N441" s="1" t="e">
        <f>#REF!</f>
        <v>#REF!</v>
      </c>
      <c r="O441" s="7" t="e">
        <f>#REF!</f>
        <v>#REF!</v>
      </c>
      <c r="Z441" s="324">
        <f>CAZUL!C438</f>
        <v>0</v>
      </c>
    </row>
    <row r="442" spans="2:26" ht="13.95" customHeight="1">
      <c r="Z442" s="324">
        <f>CAZUL!C439</f>
        <v>0</v>
      </c>
    </row>
    <row r="443" spans="2:26" ht="13.95" customHeight="1">
      <c r="Z443" s="324">
        <f>CAZUL!C440</f>
        <v>0</v>
      </c>
    </row>
    <row r="444" spans="2:26" ht="13.95" customHeight="1">
      <c r="Z444" s="324">
        <f>CAZUL!C441</f>
        <v>0</v>
      </c>
    </row>
    <row r="445" spans="2:26" ht="13.95" customHeight="1">
      <c r="Z445" s="324">
        <f>CAZUL!C442</f>
        <v>0</v>
      </c>
    </row>
    <row r="446" spans="2:26" ht="13.95" customHeight="1">
      <c r="Z446" s="324">
        <f>CAZUL!C443</f>
        <v>0</v>
      </c>
    </row>
    <row r="447" spans="2:26" ht="13.95" customHeight="1">
      <c r="Z447" s="324">
        <f>CAZUL!C444</f>
        <v>0</v>
      </c>
    </row>
    <row r="448" spans="2:26" ht="13.95" customHeight="1">
      <c r="Z448" s="324">
        <f>CAZUL!C445</f>
        <v>0</v>
      </c>
    </row>
    <row r="449" spans="26:26" ht="13.95" customHeight="1">
      <c r="Z449" s="324">
        <f>CAZUL!C446</f>
        <v>0</v>
      </c>
    </row>
    <row r="450" spans="26:26" ht="13.95" customHeight="1">
      <c r="Z450" s="324">
        <f>CAZUL!C447</f>
        <v>0</v>
      </c>
    </row>
    <row r="451" spans="26:26" ht="13.95" customHeight="1">
      <c r="Z451" s="324">
        <f>CAZUL!C448</f>
        <v>0</v>
      </c>
    </row>
    <row r="452" spans="26:26" ht="13.95" customHeight="1">
      <c r="Z452" s="324">
        <f>CAZUL!C449</f>
        <v>0</v>
      </c>
    </row>
    <row r="453" spans="26:26" ht="13.95" customHeight="1">
      <c r="Z453" s="324">
        <f>CAZUL!C450</f>
        <v>0</v>
      </c>
    </row>
    <row r="454" spans="26:26" ht="13.95" customHeight="1">
      <c r="Z454" s="324">
        <f>CAZUL!C451</f>
        <v>0</v>
      </c>
    </row>
    <row r="455" spans="26:26" ht="13.95" customHeight="1">
      <c r="Z455" s="324">
        <f>CAZUL!C452</f>
        <v>0</v>
      </c>
    </row>
    <row r="456" spans="26:26" ht="13.95" customHeight="1">
      <c r="Z456" s="324">
        <f>CAZUL!C453</f>
        <v>0</v>
      </c>
    </row>
    <row r="457" spans="26:26" ht="13.95" customHeight="1">
      <c r="Z457" s="324">
        <f>CAZUL!C454</f>
        <v>0</v>
      </c>
    </row>
    <row r="458" spans="26:26" ht="13.95" customHeight="1">
      <c r="Z458" s="324">
        <f>CAZUL!C455</f>
        <v>0</v>
      </c>
    </row>
    <row r="459" spans="26:26" ht="13.95" customHeight="1">
      <c r="Z459" s="324">
        <f>CAZUL!C456</f>
        <v>0</v>
      </c>
    </row>
    <row r="460" spans="26:26" ht="13.95" customHeight="1">
      <c r="Z460" s="324">
        <f>CAZUL!C457</f>
        <v>0</v>
      </c>
    </row>
    <row r="461" spans="26:26" ht="13.95" customHeight="1">
      <c r="Z461" s="324">
        <f>CAZUL!C458</f>
        <v>0</v>
      </c>
    </row>
    <row r="462" spans="26:26" ht="13.95" customHeight="1">
      <c r="Z462" s="324">
        <f>CAZUL!C459</f>
        <v>0</v>
      </c>
    </row>
    <row r="463" spans="26:26" ht="13.95" customHeight="1">
      <c r="Z463" s="324">
        <f>CAZUL!C460</f>
        <v>0</v>
      </c>
    </row>
    <row r="464" spans="26:26" ht="13.95" customHeight="1">
      <c r="Z464" s="324">
        <f>CAZUL!C461</f>
        <v>0</v>
      </c>
    </row>
    <row r="465" spans="26:26" ht="13.95" customHeight="1">
      <c r="Z465" s="324">
        <f>CAZUL!C462</f>
        <v>0</v>
      </c>
    </row>
    <row r="466" spans="26:26" ht="13.95" customHeight="1">
      <c r="Z466" s="324">
        <f>CAZUL!C463</f>
        <v>0</v>
      </c>
    </row>
    <row r="467" spans="26:26" ht="13.95" customHeight="1">
      <c r="Z467" s="324">
        <f>CAZUL!C464</f>
        <v>0</v>
      </c>
    </row>
    <row r="468" spans="26:26" ht="13.95" customHeight="1">
      <c r="Z468" s="324">
        <f>CAZUL!C465</f>
        <v>0</v>
      </c>
    </row>
    <row r="469" spans="26:26" ht="13.95" customHeight="1">
      <c r="Z469" s="324">
        <f>CAZUL!C466</f>
        <v>0</v>
      </c>
    </row>
    <row r="470" spans="26:26" ht="13.95" customHeight="1">
      <c r="Z470" s="324">
        <f>CAZUL!C467</f>
        <v>0</v>
      </c>
    </row>
    <row r="471" spans="26:26" ht="13.95" customHeight="1">
      <c r="Z471" s="324">
        <f>CAZUL!C468</f>
        <v>0</v>
      </c>
    </row>
    <row r="472" spans="26:26" ht="13.95" customHeight="1">
      <c r="Z472" s="324">
        <f>CAZUL!C469</f>
        <v>0</v>
      </c>
    </row>
    <row r="473" spans="26:26" ht="13.95" customHeight="1">
      <c r="Z473" s="324">
        <f>CAZUL!C470</f>
        <v>0</v>
      </c>
    </row>
    <row r="474" spans="26:26" ht="13.95" customHeight="1">
      <c r="Z474" s="324">
        <f>CAZUL!C471</f>
        <v>0</v>
      </c>
    </row>
    <row r="475" spans="26:26" ht="13.95" customHeight="1">
      <c r="Z475" s="324">
        <f>CAZUL!C472</f>
        <v>0</v>
      </c>
    </row>
    <row r="476" spans="26:26" ht="13.95" customHeight="1">
      <c r="Z476" s="324">
        <f>CAZUL!C473</f>
        <v>0</v>
      </c>
    </row>
    <row r="477" spans="26:26" ht="13.95" customHeight="1">
      <c r="Z477" s="324">
        <f>CAZUL!C474</f>
        <v>0</v>
      </c>
    </row>
    <row r="478" spans="26:26" ht="13.95" customHeight="1">
      <c r="Z478" s="324">
        <f>CAZUL!C475</f>
        <v>0</v>
      </c>
    </row>
    <row r="479" spans="26:26" ht="13.95" customHeight="1">
      <c r="Z479" s="324">
        <f>CAZUL!C476</f>
        <v>0</v>
      </c>
    </row>
    <row r="480" spans="26:26" ht="13.95" customHeight="1">
      <c r="Z480" s="324">
        <f>CAZUL!C477</f>
        <v>0</v>
      </c>
    </row>
    <row r="481" spans="26:26" ht="13.95" customHeight="1">
      <c r="Z481" s="324">
        <f>CAZUL!C478</f>
        <v>0</v>
      </c>
    </row>
    <row r="482" spans="26:26" ht="13.95" customHeight="1">
      <c r="Z482" s="324">
        <f>CAZUL!C479</f>
        <v>0</v>
      </c>
    </row>
    <row r="483" spans="26:26" ht="13.95" customHeight="1">
      <c r="Z483" s="324">
        <f>CAZUL!C480</f>
        <v>0</v>
      </c>
    </row>
    <row r="484" spans="26:26" ht="13.95" customHeight="1">
      <c r="Z484" s="324">
        <f>CAZUL!C481</f>
        <v>0</v>
      </c>
    </row>
    <row r="485" spans="26:26" ht="13.95" customHeight="1">
      <c r="Z485" s="324">
        <f>CAZUL!C482</f>
        <v>0</v>
      </c>
    </row>
    <row r="486" spans="26:26" ht="13.95" customHeight="1">
      <c r="Z486" s="324">
        <f>CAZUL!C483</f>
        <v>0</v>
      </c>
    </row>
    <row r="487" spans="26:26" ht="13.95" customHeight="1">
      <c r="Z487" s="324">
        <f>CAZUL!C484</f>
        <v>0</v>
      </c>
    </row>
    <row r="488" spans="26:26" ht="13.95" customHeight="1">
      <c r="Z488" s="324">
        <f>CAZUL!C485</f>
        <v>0</v>
      </c>
    </row>
    <row r="489" spans="26:26" ht="13.95" customHeight="1">
      <c r="Z489" s="324">
        <f>CAZUL!C486</f>
        <v>0</v>
      </c>
    </row>
    <row r="490" spans="26:26" ht="13.95" customHeight="1">
      <c r="Z490" s="324">
        <f>CAZUL!C487</f>
        <v>0</v>
      </c>
    </row>
    <row r="491" spans="26:26" ht="13.95" customHeight="1">
      <c r="Z491" s="324">
        <f>CAZUL!C488</f>
        <v>0</v>
      </c>
    </row>
    <row r="492" spans="26:26" ht="13.95" customHeight="1">
      <c r="Z492" s="324">
        <f>CAZUL!C489</f>
        <v>0</v>
      </c>
    </row>
    <row r="493" spans="26:26" ht="13.95" customHeight="1">
      <c r="Z493" s="324">
        <f>CAZUL!C490</f>
        <v>0</v>
      </c>
    </row>
    <row r="494" spans="26:26" ht="13.95" customHeight="1">
      <c r="Z494" s="324">
        <f>CAZUL!C491</f>
        <v>0</v>
      </c>
    </row>
    <row r="495" spans="26:26" ht="13.95" customHeight="1">
      <c r="Z495" s="324">
        <f>CAZUL!C492</f>
        <v>0</v>
      </c>
    </row>
    <row r="496" spans="26:26" ht="13.95" customHeight="1">
      <c r="Z496" s="324">
        <f>CAZUL!C493</f>
        <v>0</v>
      </c>
    </row>
    <row r="497" spans="26:26" ht="13.95" customHeight="1">
      <c r="Z497" s="324">
        <f>CAZUL!C494</f>
        <v>0</v>
      </c>
    </row>
    <row r="498" spans="26:26" ht="13.95" customHeight="1">
      <c r="Z498" s="324">
        <f>CAZUL!C495</f>
        <v>0</v>
      </c>
    </row>
    <row r="499" spans="26:26" ht="13.95" customHeight="1">
      <c r="Z499" s="324">
        <f>CAZUL!C496</f>
        <v>0</v>
      </c>
    </row>
    <row r="500" spans="26:26" ht="13.95" customHeight="1">
      <c r="Z500" s="324">
        <f>CAZUL!C497</f>
        <v>0</v>
      </c>
    </row>
    <row r="501" spans="26:26" ht="13.95" customHeight="1">
      <c r="Z501" s="324">
        <f>CAZUL!C498</f>
        <v>0</v>
      </c>
    </row>
    <row r="502" spans="26:26" ht="13.95" customHeight="1">
      <c r="Z502" s="324">
        <f>CAZUL!C499</f>
        <v>0</v>
      </c>
    </row>
    <row r="503" spans="26:26" ht="13.95" customHeight="1">
      <c r="Z503" s="324">
        <f>CAZUL!C500</f>
        <v>0</v>
      </c>
    </row>
    <row r="504" spans="26:26" ht="13.95" customHeight="1">
      <c r="Z504" s="324">
        <f>CAZUL!C501</f>
        <v>0</v>
      </c>
    </row>
    <row r="505" spans="26:26" ht="13.95" customHeight="1">
      <c r="Z505" s="324">
        <f>CAZUL!C502</f>
        <v>0</v>
      </c>
    </row>
    <row r="506" spans="26:26" ht="13.95" customHeight="1">
      <c r="Z506" s="324">
        <f>CAZUL!C503</f>
        <v>0</v>
      </c>
    </row>
    <row r="507" spans="26:26" ht="13.95" customHeight="1">
      <c r="Z507" s="324">
        <f>CAZUL!C504</f>
        <v>0</v>
      </c>
    </row>
    <row r="508" spans="26:26" ht="13.95" customHeight="1">
      <c r="Z508" s="324">
        <f>CAZUL!C505</f>
        <v>0</v>
      </c>
    </row>
    <row r="509" spans="26:26" ht="13.95" customHeight="1">
      <c r="Z509" s="324">
        <f>CAZUL!C506</f>
        <v>0</v>
      </c>
    </row>
    <row r="510" spans="26:26" ht="13.95" customHeight="1">
      <c r="Z510" s="324">
        <f>CAZUL!C507</f>
        <v>0</v>
      </c>
    </row>
    <row r="511" spans="26:26" ht="13.95" customHeight="1">
      <c r="Z511" s="324">
        <f>CAZUL!C508</f>
        <v>0</v>
      </c>
    </row>
    <row r="512" spans="26:26" ht="13.95" customHeight="1">
      <c r="Z512" s="324">
        <f>CAZUL!C509</f>
        <v>0</v>
      </c>
    </row>
    <row r="513" spans="26:26" ht="13.95" customHeight="1">
      <c r="Z513" s="324">
        <f>CAZUL!C510</f>
        <v>0</v>
      </c>
    </row>
    <row r="514" spans="26:26" ht="13.95" customHeight="1">
      <c r="Z514" s="324">
        <f>CAZUL!C511</f>
        <v>0</v>
      </c>
    </row>
    <row r="515" spans="26:26" ht="13.95" customHeight="1">
      <c r="Z515" s="324">
        <f>CAZUL!C512</f>
        <v>0</v>
      </c>
    </row>
    <row r="516" spans="26:26" ht="13.95" customHeight="1">
      <c r="Z516" s="324">
        <f>CAZUL!C513</f>
        <v>0</v>
      </c>
    </row>
    <row r="517" spans="26:26" ht="13.95" customHeight="1">
      <c r="Z517" s="324">
        <f>CAZUL!C514</f>
        <v>0</v>
      </c>
    </row>
    <row r="518" spans="26:26" ht="13.95" customHeight="1">
      <c r="Z518" s="324">
        <f>CAZUL!C515</f>
        <v>0</v>
      </c>
    </row>
    <row r="519" spans="26:26" ht="13.95" customHeight="1">
      <c r="Z519" s="324">
        <f>CAZUL!C516</f>
        <v>0</v>
      </c>
    </row>
    <row r="520" spans="26:26" ht="13.95" customHeight="1">
      <c r="Z520" s="324">
        <f>CAZUL!C517</f>
        <v>0</v>
      </c>
    </row>
    <row r="521" spans="26:26" ht="13.95" customHeight="1">
      <c r="Z521" s="324">
        <f>CAZUL!C518</f>
        <v>0</v>
      </c>
    </row>
    <row r="522" spans="26:26" ht="13.95" customHeight="1">
      <c r="Z522" s="324">
        <f>CAZUL!C519</f>
        <v>0</v>
      </c>
    </row>
    <row r="523" spans="26:26" ht="13.95" customHeight="1">
      <c r="Z523" s="324">
        <f>CAZUL!C520</f>
        <v>0</v>
      </c>
    </row>
    <row r="524" spans="26:26" ht="13.95" customHeight="1">
      <c r="Z524" s="324">
        <f>CAZUL!C521</f>
        <v>0</v>
      </c>
    </row>
    <row r="525" spans="26:26" ht="13.95" customHeight="1">
      <c r="Z525" s="324">
        <f>CAZUL!C522</f>
        <v>0</v>
      </c>
    </row>
    <row r="526" spans="26:26" ht="13.95" customHeight="1">
      <c r="Z526" s="324">
        <f>CAZUL!C523</f>
        <v>0</v>
      </c>
    </row>
    <row r="527" spans="26:26" ht="13.95" customHeight="1">
      <c r="Z527" s="324">
        <f>CAZUL!C524</f>
        <v>0</v>
      </c>
    </row>
    <row r="528" spans="26:26" ht="13.95" customHeight="1">
      <c r="Z528" s="324">
        <f>CAZUL!C525</f>
        <v>0</v>
      </c>
    </row>
    <row r="529" spans="26:26" ht="13.95" customHeight="1">
      <c r="Z529" s="324">
        <f>CAZUL!C526</f>
        <v>0</v>
      </c>
    </row>
    <row r="530" spans="26:26" ht="13.95" customHeight="1">
      <c r="Z530" s="324">
        <f>CAZUL!C527</f>
        <v>0</v>
      </c>
    </row>
    <row r="531" spans="26:26" ht="13.95" customHeight="1">
      <c r="Z531" s="324">
        <f>CAZUL!C528</f>
        <v>0</v>
      </c>
    </row>
    <row r="532" spans="26:26" ht="13.95" customHeight="1">
      <c r="Z532" s="324">
        <f>CAZUL!C529</f>
        <v>0</v>
      </c>
    </row>
    <row r="533" spans="26:26" ht="13.95" customHeight="1">
      <c r="Z533" s="324">
        <f>CAZUL!C530</f>
        <v>0</v>
      </c>
    </row>
    <row r="534" spans="26:26" ht="13.95" customHeight="1">
      <c r="Z534" s="324">
        <f>CAZUL!C531</f>
        <v>0</v>
      </c>
    </row>
    <row r="535" spans="26:26" ht="13.95" customHeight="1">
      <c r="Z535" s="324">
        <f>CAZUL!C532</f>
        <v>0</v>
      </c>
    </row>
    <row r="536" spans="26:26" ht="13.95" customHeight="1">
      <c r="Z536" s="324">
        <f>CAZUL!C533</f>
        <v>0</v>
      </c>
    </row>
    <row r="537" spans="26:26" ht="13.95" customHeight="1">
      <c r="Z537" s="324">
        <f>CAZUL!C534</f>
        <v>0</v>
      </c>
    </row>
    <row r="538" spans="26:26" ht="13.95" customHeight="1">
      <c r="Z538" s="324">
        <f>CAZUL!C535</f>
        <v>0</v>
      </c>
    </row>
    <row r="539" spans="26:26" ht="13.95" customHeight="1">
      <c r="Z539" s="324">
        <f>CAZUL!C536</f>
        <v>0</v>
      </c>
    </row>
    <row r="540" spans="26:26" ht="13.95" customHeight="1">
      <c r="Z540" s="324">
        <f>CAZUL!C537</f>
        <v>0</v>
      </c>
    </row>
    <row r="541" spans="26:26" ht="13.95" customHeight="1">
      <c r="Z541" s="324">
        <f>CAZUL!C538</f>
        <v>0</v>
      </c>
    </row>
    <row r="542" spans="26:26" ht="13.95" customHeight="1">
      <c r="Z542" s="324">
        <f>CAZUL!C539</f>
        <v>0</v>
      </c>
    </row>
    <row r="543" spans="26:26" ht="13.95" customHeight="1">
      <c r="Z543" s="324">
        <f>CAZUL!C540</f>
        <v>0</v>
      </c>
    </row>
    <row r="544" spans="26:26" ht="13.95" customHeight="1">
      <c r="Z544" s="324">
        <f>CAZUL!C541</f>
        <v>0</v>
      </c>
    </row>
    <row r="545" spans="26:26" ht="13.95" customHeight="1">
      <c r="Z545" s="324">
        <f>CAZUL!C542</f>
        <v>0</v>
      </c>
    </row>
    <row r="546" spans="26:26" ht="13.95" customHeight="1">
      <c r="Z546" s="324">
        <f>CAZUL!C543</f>
        <v>0</v>
      </c>
    </row>
    <row r="547" spans="26:26" ht="13.95" customHeight="1">
      <c r="Z547" s="324">
        <f>CAZUL!C544</f>
        <v>0</v>
      </c>
    </row>
    <row r="548" spans="26:26" ht="13.95" customHeight="1">
      <c r="Z548" s="324">
        <f>CAZUL!C545</f>
        <v>0</v>
      </c>
    </row>
    <row r="549" spans="26:26" ht="13.95" customHeight="1">
      <c r="Z549" s="324">
        <f>CAZUL!C546</f>
        <v>0</v>
      </c>
    </row>
    <row r="550" spans="26:26" ht="13.95" customHeight="1">
      <c r="Z550" s="324">
        <f>CAZUL!C547</f>
        <v>0</v>
      </c>
    </row>
    <row r="551" spans="26:26" ht="13.95" customHeight="1">
      <c r="Z551" s="324">
        <f>CAZUL!C548</f>
        <v>0</v>
      </c>
    </row>
    <row r="552" spans="26:26" ht="13.95" customHeight="1">
      <c r="Z552" s="324">
        <f>CAZUL!C549</f>
        <v>0</v>
      </c>
    </row>
    <row r="553" spans="26:26" ht="13.95" customHeight="1">
      <c r="Z553" s="324">
        <f>CAZUL!C550</f>
        <v>0</v>
      </c>
    </row>
    <row r="554" spans="26:26" ht="13.95" customHeight="1">
      <c r="Z554" s="324">
        <f>CAZUL!C551</f>
        <v>0</v>
      </c>
    </row>
    <row r="555" spans="26:26" ht="13.95" customHeight="1">
      <c r="Z555" s="324">
        <f>CAZUL!C552</f>
        <v>0</v>
      </c>
    </row>
    <row r="556" spans="26:26" ht="13.95" customHeight="1">
      <c r="Z556" s="324">
        <f>CAZUL!C553</f>
        <v>0</v>
      </c>
    </row>
    <row r="557" spans="26:26" ht="13.95" customHeight="1">
      <c r="Z557" s="324">
        <f>CAZUL!C554</f>
        <v>0</v>
      </c>
    </row>
    <row r="558" spans="26:26" ht="13.95" customHeight="1">
      <c r="Z558" s="324">
        <f>CAZUL!C555</f>
        <v>0</v>
      </c>
    </row>
    <row r="559" spans="26:26" ht="13.95" customHeight="1">
      <c r="Z559" s="324">
        <f>CAZUL!C556</f>
        <v>0</v>
      </c>
    </row>
    <row r="560" spans="26:26" ht="13.95" customHeight="1">
      <c r="Z560" s="324">
        <f>CAZUL!C557</f>
        <v>0</v>
      </c>
    </row>
    <row r="561" spans="26:26" ht="13.95" customHeight="1">
      <c r="Z561" s="324">
        <f>CAZUL!C558</f>
        <v>0</v>
      </c>
    </row>
    <row r="562" spans="26:26" ht="13.95" customHeight="1">
      <c r="Z562" s="324">
        <f>CAZUL!C559</f>
        <v>0</v>
      </c>
    </row>
    <row r="563" spans="26:26" ht="13.95" customHeight="1">
      <c r="Z563" s="324">
        <f>CAZUL!C560</f>
        <v>0</v>
      </c>
    </row>
    <row r="564" spans="26:26" ht="13.95" customHeight="1">
      <c r="Z564" s="324">
        <f>CAZUL!C561</f>
        <v>0</v>
      </c>
    </row>
    <row r="565" spans="26:26" ht="13.95" customHeight="1">
      <c r="Z565" s="324">
        <f>CAZUL!C562</f>
        <v>0</v>
      </c>
    </row>
    <row r="566" spans="26:26" ht="13.95" customHeight="1">
      <c r="Z566" s="324">
        <f>CAZUL!C563</f>
        <v>0</v>
      </c>
    </row>
    <row r="567" spans="26:26" ht="13.95" customHeight="1">
      <c r="Z567" s="324">
        <f>CAZUL!C564</f>
        <v>0</v>
      </c>
    </row>
    <row r="568" spans="26:26" ht="13.95" customHeight="1">
      <c r="Z568" s="324">
        <f>CAZUL!C565</f>
        <v>0</v>
      </c>
    </row>
    <row r="569" spans="26:26" ht="13.95" customHeight="1">
      <c r="Z569" s="324">
        <f>CAZUL!C566</f>
        <v>0</v>
      </c>
    </row>
    <row r="570" spans="26:26" ht="13.95" customHeight="1">
      <c r="Z570" s="324">
        <f>CAZUL!C567</f>
        <v>0</v>
      </c>
    </row>
    <row r="571" spans="26:26" ht="13.95" customHeight="1">
      <c r="Z571" s="324">
        <f>CAZUL!C568</f>
        <v>0</v>
      </c>
    </row>
    <row r="572" spans="26:26" ht="13.95" customHeight="1">
      <c r="Z572" s="324">
        <f>CAZUL!C569</f>
        <v>0</v>
      </c>
    </row>
    <row r="573" spans="26:26" ht="13.95" customHeight="1">
      <c r="Z573" s="324">
        <f>CAZUL!C570</f>
        <v>0</v>
      </c>
    </row>
    <row r="574" spans="26:26" ht="13.95" customHeight="1">
      <c r="Z574" s="324">
        <f>CAZUL!C571</f>
        <v>0</v>
      </c>
    </row>
    <row r="575" spans="26:26" ht="13.95" customHeight="1">
      <c r="Z575" s="324">
        <f>CAZUL!C572</f>
        <v>0</v>
      </c>
    </row>
    <row r="576" spans="26:26" ht="13.95" customHeight="1">
      <c r="Z576" s="324">
        <f>CAZUL!C573</f>
        <v>0</v>
      </c>
    </row>
    <row r="577" spans="26:26" ht="13.95" customHeight="1">
      <c r="Z577" s="324">
        <f>CAZUL!C574</f>
        <v>0</v>
      </c>
    </row>
    <row r="578" spans="26:26" ht="13.95" customHeight="1">
      <c r="Z578" s="324">
        <f>CAZUL!C575</f>
        <v>0</v>
      </c>
    </row>
    <row r="579" spans="26:26" ht="13.95" customHeight="1">
      <c r="Z579" s="324">
        <f>CAZUL!C576</f>
        <v>0</v>
      </c>
    </row>
    <row r="580" spans="26:26" ht="13.95" customHeight="1">
      <c r="Z580" s="324">
        <f>CAZUL!C577</f>
        <v>0</v>
      </c>
    </row>
    <row r="581" spans="26:26" ht="13.95" customHeight="1">
      <c r="Z581" s="324">
        <f>CAZUL!C578</f>
        <v>0</v>
      </c>
    </row>
    <row r="582" spans="26:26" ht="13.95" customHeight="1">
      <c r="Z582" s="324">
        <f>CAZUL!C579</f>
        <v>0</v>
      </c>
    </row>
    <row r="583" spans="26:26" ht="13.95" customHeight="1">
      <c r="Z583" s="324">
        <f>CAZUL!C580</f>
        <v>0</v>
      </c>
    </row>
    <row r="584" spans="26:26" ht="13.95" customHeight="1">
      <c r="Z584" s="324">
        <f>CAZUL!C581</f>
        <v>0</v>
      </c>
    </row>
    <row r="585" spans="26:26" ht="13.95" customHeight="1">
      <c r="Z585" s="324">
        <f>CAZUL!C582</f>
        <v>0</v>
      </c>
    </row>
    <row r="586" spans="26:26" ht="13.95" customHeight="1">
      <c r="Z586" s="324">
        <f>CAZUL!C583</f>
        <v>0</v>
      </c>
    </row>
    <row r="587" spans="26:26" ht="13.95" customHeight="1">
      <c r="Z587" s="324">
        <f>CAZUL!C584</f>
        <v>0</v>
      </c>
    </row>
    <row r="588" spans="26:26" ht="13.95" customHeight="1">
      <c r="Z588" s="324">
        <f>CAZUL!C585</f>
        <v>0</v>
      </c>
    </row>
    <row r="589" spans="26:26" ht="13.95" customHeight="1">
      <c r="Z589" s="324">
        <f>CAZUL!C586</f>
        <v>0</v>
      </c>
    </row>
    <row r="590" spans="26:26" ht="13.95" customHeight="1">
      <c r="Z590" s="324">
        <f>CAZUL!C587</f>
        <v>0</v>
      </c>
    </row>
    <row r="591" spans="26:26" ht="13.95" customHeight="1">
      <c r="Z591" s="324">
        <f>CAZUL!C588</f>
        <v>0</v>
      </c>
    </row>
    <row r="592" spans="26:26" ht="13.95" customHeight="1">
      <c r="Z592" s="324">
        <f>CAZUL!C589</f>
        <v>0</v>
      </c>
    </row>
    <row r="593" spans="26:26" ht="13.95" customHeight="1">
      <c r="Z593" s="324">
        <f>CAZUL!C590</f>
        <v>0</v>
      </c>
    </row>
    <row r="594" spans="26:26" ht="13.95" customHeight="1">
      <c r="Z594" s="324">
        <f>CAZUL!C591</f>
        <v>0</v>
      </c>
    </row>
    <row r="595" spans="26:26" ht="13.95" customHeight="1">
      <c r="Z595" s="324">
        <f>CAZUL!C592</f>
        <v>0</v>
      </c>
    </row>
    <row r="596" spans="26:26" ht="13.95" customHeight="1">
      <c r="Z596" s="324">
        <f>CAZUL!C593</f>
        <v>0</v>
      </c>
    </row>
    <row r="597" spans="26:26" ht="13.95" customHeight="1">
      <c r="Z597" s="324">
        <f>CAZUL!C594</f>
        <v>0</v>
      </c>
    </row>
    <row r="598" spans="26:26" ht="13.95" customHeight="1">
      <c r="Z598" s="324">
        <f>CAZUL!C595</f>
        <v>0</v>
      </c>
    </row>
    <row r="599" spans="26:26" ht="13.95" customHeight="1">
      <c r="Z599" s="324">
        <f>CAZUL!C596</f>
        <v>0</v>
      </c>
    </row>
    <row r="600" spans="26:26" ht="13.95" customHeight="1">
      <c r="Z600" s="324">
        <f>CAZUL!C597</f>
        <v>0</v>
      </c>
    </row>
    <row r="601" spans="26:26" ht="13.95" customHeight="1">
      <c r="Z601" s="324">
        <f>CAZUL!C598</f>
        <v>0</v>
      </c>
    </row>
    <row r="602" spans="26:26" ht="13.95" customHeight="1">
      <c r="Z602" s="324">
        <f>CAZUL!C599</f>
        <v>0</v>
      </c>
    </row>
    <row r="603" spans="26:26" ht="13.95" customHeight="1">
      <c r="Z603" s="324">
        <f>CAZUL!C600</f>
        <v>0</v>
      </c>
    </row>
    <row r="604" spans="26:26" ht="13.95" customHeight="1">
      <c r="Z604" s="324">
        <f>CAZUL!C601</f>
        <v>0</v>
      </c>
    </row>
    <row r="605" spans="26:26" ht="13.95" customHeight="1">
      <c r="Z605" s="324">
        <f>CAZUL!C602</f>
        <v>0</v>
      </c>
    </row>
    <row r="606" spans="26:26" ht="13.95" customHeight="1">
      <c r="Z606" s="324">
        <f>CAZUL!C603</f>
        <v>0</v>
      </c>
    </row>
    <row r="607" spans="26:26" ht="13.95" customHeight="1">
      <c r="Z607" s="324">
        <f>CAZUL!C604</f>
        <v>0</v>
      </c>
    </row>
    <row r="608" spans="26:26" ht="13.95" customHeight="1">
      <c r="Z608" s="324">
        <f>CAZUL!C605</f>
        <v>0</v>
      </c>
    </row>
    <row r="609" spans="26:26" ht="13.95" customHeight="1">
      <c r="Z609" s="324">
        <f>CAZUL!C606</f>
        <v>0</v>
      </c>
    </row>
    <row r="610" spans="26:26" ht="13.95" customHeight="1">
      <c r="Z610" s="324">
        <f>CAZUL!C607</f>
        <v>0</v>
      </c>
    </row>
    <row r="611" spans="26:26" ht="13.95" customHeight="1">
      <c r="Z611" s="324">
        <f>CAZUL!C608</f>
        <v>0</v>
      </c>
    </row>
    <row r="612" spans="26:26" ht="13.95" customHeight="1">
      <c r="Z612" s="324">
        <f>CAZUL!C609</f>
        <v>0</v>
      </c>
    </row>
    <row r="613" spans="26:26" ht="13.95" customHeight="1">
      <c r="Z613" s="324">
        <f>CAZUL!C610</f>
        <v>0</v>
      </c>
    </row>
    <row r="614" spans="26:26" ht="13.95" customHeight="1">
      <c r="Z614" s="324">
        <f>CAZUL!C611</f>
        <v>0</v>
      </c>
    </row>
    <row r="615" spans="26:26" ht="13.95" customHeight="1">
      <c r="Z615" s="324">
        <f>CAZUL!C612</f>
        <v>0</v>
      </c>
    </row>
    <row r="616" spans="26:26" ht="13.95" customHeight="1">
      <c r="Z616" s="324">
        <f>CAZUL!C613</f>
        <v>0</v>
      </c>
    </row>
    <row r="617" spans="26:26" ht="13.95" customHeight="1">
      <c r="Z617" s="324">
        <f>CAZUL!C614</f>
        <v>0</v>
      </c>
    </row>
    <row r="618" spans="26:26" ht="13.95" customHeight="1">
      <c r="Z618" s="324">
        <f>CAZUL!C615</f>
        <v>0</v>
      </c>
    </row>
    <row r="619" spans="26:26" ht="13.95" customHeight="1">
      <c r="Z619" s="324">
        <f>CAZUL!C616</f>
        <v>0</v>
      </c>
    </row>
    <row r="620" spans="26:26" ht="13.95" customHeight="1">
      <c r="Z620" s="324">
        <f>CAZUL!C617</f>
        <v>0</v>
      </c>
    </row>
    <row r="621" spans="26:26" ht="13.95" customHeight="1">
      <c r="Z621" s="324">
        <f>CAZUL!C618</f>
        <v>0</v>
      </c>
    </row>
    <row r="622" spans="26:26" ht="13.95" customHeight="1">
      <c r="Z622" s="324">
        <f>CAZUL!C619</f>
        <v>0</v>
      </c>
    </row>
    <row r="623" spans="26:26" ht="13.95" customHeight="1">
      <c r="Z623" s="324">
        <f>CAZUL!C620</f>
        <v>0</v>
      </c>
    </row>
    <row r="624" spans="26:26" ht="13.95" customHeight="1">
      <c r="Z624" s="324">
        <f>CAZUL!C621</f>
        <v>0</v>
      </c>
    </row>
    <row r="625" spans="26:26" ht="13.95" customHeight="1">
      <c r="Z625" s="324">
        <f>CAZUL!C622</f>
        <v>0</v>
      </c>
    </row>
    <row r="626" spans="26:26" ht="13.95" customHeight="1">
      <c r="Z626" s="324">
        <f>CAZUL!C623</f>
        <v>0</v>
      </c>
    </row>
    <row r="627" spans="26:26" ht="13.95" customHeight="1">
      <c r="Z627" s="324">
        <f>CAZUL!C624</f>
        <v>0</v>
      </c>
    </row>
    <row r="628" spans="26:26" ht="13.95" customHeight="1">
      <c r="Z628" s="324">
        <f>CAZUL!C625</f>
        <v>0</v>
      </c>
    </row>
    <row r="629" spans="26:26" ht="13.95" customHeight="1">
      <c r="Z629" s="324">
        <f>CAZUL!C626</f>
        <v>0</v>
      </c>
    </row>
    <row r="630" spans="26:26" ht="13.95" customHeight="1">
      <c r="Z630" s="324">
        <f>CAZUL!C627</f>
        <v>0</v>
      </c>
    </row>
    <row r="631" spans="26:26" ht="13.95" customHeight="1">
      <c r="Z631" s="324">
        <f>CAZUL!C628</f>
        <v>0</v>
      </c>
    </row>
    <row r="632" spans="26:26" ht="13.95" customHeight="1">
      <c r="Z632" s="324">
        <f>CAZUL!C629</f>
        <v>0</v>
      </c>
    </row>
    <row r="633" spans="26:26" ht="13.95" customHeight="1">
      <c r="Z633" s="324">
        <f>CAZUL!C630</f>
        <v>0</v>
      </c>
    </row>
    <row r="634" spans="26:26" ht="13.95" customHeight="1">
      <c r="Z634" s="324">
        <f>CAZUL!C631</f>
        <v>0</v>
      </c>
    </row>
    <row r="635" spans="26:26" ht="13.95" customHeight="1">
      <c r="Z635" s="324">
        <f>CAZUL!C632</f>
        <v>0</v>
      </c>
    </row>
    <row r="636" spans="26:26" ht="13.95" customHeight="1">
      <c r="Z636" s="324">
        <f>CAZUL!C633</f>
        <v>0</v>
      </c>
    </row>
    <row r="637" spans="26:26" ht="13.95" customHeight="1">
      <c r="Z637" s="324">
        <f>CAZUL!C634</f>
        <v>0</v>
      </c>
    </row>
    <row r="638" spans="26:26" ht="13.95" customHeight="1">
      <c r="Z638" s="324">
        <f>CAZUL!C635</f>
        <v>0</v>
      </c>
    </row>
    <row r="639" spans="26:26" ht="13.95" customHeight="1">
      <c r="Z639" s="324">
        <f>CAZUL!C636</f>
        <v>0</v>
      </c>
    </row>
    <row r="640" spans="26:26" ht="13.95" customHeight="1">
      <c r="Z640" s="324">
        <f>CAZUL!C637</f>
        <v>0</v>
      </c>
    </row>
    <row r="641" spans="26:26" ht="13.95" customHeight="1">
      <c r="Z641" s="324">
        <f>CAZUL!C638</f>
        <v>0</v>
      </c>
    </row>
    <row r="642" spans="26:26" ht="13.95" customHeight="1">
      <c r="Z642" s="324">
        <f>CAZUL!C639</f>
        <v>0</v>
      </c>
    </row>
    <row r="643" spans="26:26" ht="13.95" customHeight="1">
      <c r="Z643" s="324">
        <f>CAZUL!C640</f>
        <v>0</v>
      </c>
    </row>
    <row r="644" spans="26:26" ht="13.95" customHeight="1">
      <c r="Z644" s="324">
        <f>CAZUL!C641</f>
        <v>0</v>
      </c>
    </row>
    <row r="645" spans="26:26" ht="13.95" customHeight="1">
      <c r="Z645" s="324">
        <f>CAZUL!C642</f>
        <v>0</v>
      </c>
    </row>
    <row r="646" spans="26:26" ht="13.95" customHeight="1">
      <c r="Z646" s="324">
        <f>CAZUL!C643</f>
        <v>0</v>
      </c>
    </row>
    <row r="647" spans="26:26" ht="13.95" customHeight="1">
      <c r="Z647" s="324">
        <f>CAZUL!C644</f>
        <v>0</v>
      </c>
    </row>
    <row r="648" spans="26:26" ht="13.95" customHeight="1">
      <c r="Z648" s="324">
        <f>CAZUL!C645</f>
        <v>0</v>
      </c>
    </row>
    <row r="649" spans="26:26" ht="13.95" customHeight="1">
      <c r="Z649" s="324">
        <f>CAZUL!C646</f>
        <v>0</v>
      </c>
    </row>
    <row r="650" spans="26:26" ht="13.95" customHeight="1">
      <c r="Z650" s="324">
        <f>CAZUL!C647</f>
        <v>0</v>
      </c>
    </row>
    <row r="651" spans="26:26" ht="13.95" customHeight="1">
      <c r="Z651" s="324">
        <f>CAZUL!C648</f>
        <v>0</v>
      </c>
    </row>
    <row r="652" spans="26:26" ht="13.95" customHeight="1">
      <c r="Z652" s="324">
        <f>CAZUL!C649</f>
        <v>0</v>
      </c>
    </row>
    <row r="653" spans="26:26" ht="13.95" customHeight="1">
      <c r="Z653" s="324">
        <f>CAZUL!C650</f>
        <v>0</v>
      </c>
    </row>
    <row r="654" spans="26:26" ht="13.95" customHeight="1">
      <c r="Z654" s="324">
        <f>CAZUL!C651</f>
        <v>0</v>
      </c>
    </row>
    <row r="655" spans="26:26" ht="13.95" customHeight="1">
      <c r="Z655" s="324">
        <f>CAZUL!C652</f>
        <v>0</v>
      </c>
    </row>
    <row r="656" spans="26:26" ht="13.95" customHeight="1">
      <c r="Z656" s="324">
        <f>CAZUL!C653</f>
        <v>0</v>
      </c>
    </row>
    <row r="657" spans="26:26" ht="13.95" customHeight="1">
      <c r="Z657" s="324">
        <f>CAZUL!C654</f>
        <v>0</v>
      </c>
    </row>
    <row r="658" spans="26:26" ht="13.95" customHeight="1">
      <c r="Z658" s="324">
        <f>CAZUL!C655</f>
        <v>0</v>
      </c>
    </row>
    <row r="659" spans="26:26" ht="13.95" customHeight="1">
      <c r="Z659" s="324">
        <f>CAZUL!C656</f>
        <v>0</v>
      </c>
    </row>
    <row r="660" spans="26:26" ht="13.95" customHeight="1">
      <c r="Z660" s="324">
        <f>CAZUL!C657</f>
        <v>0</v>
      </c>
    </row>
    <row r="661" spans="26:26" ht="13.95" customHeight="1">
      <c r="Z661" s="324">
        <f>CAZUL!C658</f>
        <v>0</v>
      </c>
    </row>
    <row r="662" spans="26:26" ht="13.95" customHeight="1">
      <c r="Z662" s="324">
        <f>CAZUL!C659</f>
        <v>0</v>
      </c>
    </row>
    <row r="663" spans="26:26" ht="13.95" customHeight="1">
      <c r="Z663" s="324">
        <f>CAZUL!C660</f>
        <v>0</v>
      </c>
    </row>
    <row r="664" spans="26:26" ht="13.95" customHeight="1">
      <c r="Z664" s="324">
        <f>CAZUL!C661</f>
        <v>0</v>
      </c>
    </row>
    <row r="665" spans="26:26" ht="13.95" customHeight="1">
      <c r="Z665" s="324">
        <f>CAZUL!C662</f>
        <v>0</v>
      </c>
    </row>
    <row r="666" spans="26:26" ht="13.95" customHeight="1">
      <c r="Z666" s="324">
        <f>CAZUL!C663</f>
        <v>0</v>
      </c>
    </row>
    <row r="667" spans="26:26" ht="13.95" customHeight="1">
      <c r="Z667" s="324">
        <f>CAZUL!C664</f>
        <v>0</v>
      </c>
    </row>
    <row r="668" spans="26:26" ht="13.95" customHeight="1">
      <c r="Z668" s="324">
        <f>CAZUL!C665</f>
        <v>0</v>
      </c>
    </row>
    <row r="669" spans="26:26" ht="13.95" customHeight="1">
      <c r="Z669" s="324">
        <f>CAZUL!C666</f>
        <v>0</v>
      </c>
    </row>
    <row r="670" spans="26:26" ht="13.95" customHeight="1">
      <c r="Z670" s="324">
        <f>CAZUL!C667</f>
        <v>0</v>
      </c>
    </row>
    <row r="671" spans="26:26" ht="13.95" customHeight="1">
      <c r="Z671" s="324">
        <f>CAZUL!C668</f>
        <v>0</v>
      </c>
    </row>
    <row r="672" spans="26:26" ht="13.95" customHeight="1">
      <c r="Z672" s="324">
        <f>CAZUL!C669</f>
        <v>0</v>
      </c>
    </row>
    <row r="673" spans="26:26" ht="13.95" customHeight="1">
      <c r="Z673" s="324">
        <f>CAZUL!C670</f>
        <v>0</v>
      </c>
    </row>
    <row r="674" spans="26:26" ht="13.95" customHeight="1">
      <c r="Z674" s="324">
        <f>CAZUL!C671</f>
        <v>0</v>
      </c>
    </row>
    <row r="675" spans="26:26" ht="13.95" customHeight="1">
      <c r="Z675" s="324">
        <f>CAZUL!C672</f>
        <v>0</v>
      </c>
    </row>
    <row r="676" spans="26:26" ht="13.95" customHeight="1">
      <c r="Z676" s="324">
        <f>CAZUL!C673</f>
        <v>0</v>
      </c>
    </row>
    <row r="677" spans="26:26" ht="13.95" customHeight="1">
      <c r="Z677" s="324">
        <f>CAZUL!C674</f>
        <v>0</v>
      </c>
    </row>
    <row r="678" spans="26:26" ht="13.95" customHeight="1">
      <c r="Z678" s="324">
        <f>CAZUL!C675</f>
        <v>0</v>
      </c>
    </row>
    <row r="679" spans="26:26" ht="13.95" customHeight="1">
      <c r="Z679" s="324">
        <f>CAZUL!C676</f>
        <v>0</v>
      </c>
    </row>
    <row r="680" spans="26:26" ht="13.95" customHeight="1">
      <c r="Z680" s="324">
        <f>CAZUL!C677</f>
        <v>0</v>
      </c>
    </row>
    <row r="681" spans="26:26" ht="13.95" customHeight="1">
      <c r="Z681" s="324">
        <f>CAZUL!C678</f>
        <v>0</v>
      </c>
    </row>
    <row r="682" spans="26:26" ht="13.95" customHeight="1">
      <c r="Z682" s="324">
        <f>CAZUL!C679</f>
        <v>0</v>
      </c>
    </row>
    <row r="683" spans="26:26" ht="13.95" customHeight="1">
      <c r="Z683" s="324">
        <f>CAZUL!C680</f>
        <v>0</v>
      </c>
    </row>
    <row r="684" spans="26:26" ht="13.95" customHeight="1">
      <c r="Z684" s="324">
        <f>CAZUL!C681</f>
        <v>0</v>
      </c>
    </row>
    <row r="685" spans="26:26" ht="13.95" customHeight="1">
      <c r="Z685" s="324">
        <f>CAZUL!C682</f>
        <v>0</v>
      </c>
    </row>
    <row r="686" spans="26:26" ht="13.95" customHeight="1">
      <c r="Z686" s="324">
        <f>CAZUL!C683</f>
        <v>0</v>
      </c>
    </row>
    <row r="687" spans="26:26" ht="13.95" customHeight="1">
      <c r="Z687" s="324">
        <f>CAZUL!C684</f>
        <v>0</v>
      </c>
    </row>
    <row r="688" spans="26:26" ht="13.95" customHeight="1">
      <c r="Z688" s="324">
        <f>CAZUL!C685</f>
        <v>0</v>
      </c>
    </row>
    <row r="689" spans="26:26" ht="13.95" customHeight="1">
      <c r="Z689" s="324">
        <f>CAZUL!C686</f>
        <v>0</v>
      </c>
    </row>
    <row r="690" spans="26:26" ht="13.95" customHeight="1">
      <c r="Z690" s="324">
        <f>CAZUL!C687</f>
        <v>0</v>
      </c>
    </row>
    <row r="691" spans="26:26" ht="13.95" customHeight="1">
      <c r="Z691" s="324">
        <f>CAZUL!C688</f>
        <v>0</v>
      </c>
    </row>
    <row r="692" spans="26:26" ht="13.95" customHeight="1">
      <c r="Z692" s="324">
        <f>CAZUL!C689</f>
        <v>0</v>
      </c>
    </row>
    <row r="693" spans="26:26" ht="13.95" customHeight="1">
      <c r="Z693" s="324">
        <f>CAZUL!C690</f>
        <v>0</v>
      </c>
    </row>
    <row r="694" spans="26:26" ht="13.95" customHeight="1">
      <c r="Z694" s="324">
        <f>CAZUL!C691</f>
        <v>0</v>
      </c>
    </row>
    <row r="695" spans="26:26" ht="13.95" customHeight="1">
      <c r="Z695" s="324">
        <f>CAZUL!C692</f>
        <v>0</v>
      </c>
    </row>
    <row r="696" spans="26:26" ht="13.95" customHeight="1">
      <c r="Z696" s="324">
        <f>CAZUL!C693</f>
        <v>0</v>
      </c>
    </row>
    <row r="697" spans="26:26" ht="13.95" customHeight="1">
      <c r="Z697" s="324">
        <f>CAZUL!C694</f>
        <v>0</v>
      </c>
    </row>
    <row r="698" spans="26:26" ht="13.95" customHeight="1">
      <c r="Z698" s="324">
        <f>CAZUL!C695</f>
        <v>0</v>
      </c>
    </row>
    <row r="699" spans="26:26" ht="13.95" customHeight="1">
      <c r="Z699" s="324">
        <f>CAZUL!C696</f>
        <v>0</v>
      </c>
    </row>
    <row r="700" spans="26:26" ht="13.95" customHeight="1">
      <c r="Z700" s="324">
        <f>CAZUL!C697</f>
        <v>0</v>
      </c>
    </row>
    <row r="701" spans="26:26" ht="13.95" customHeight="1">
      <c r="Z701" s="324">
        <f>CAZUL!C698</f>
        <v>0</v>
      </c>
    </row>
    <row r="702" spans="26:26" ht="13.95" customHeight="1">
      <c r="Z702" s="324">
        <f>CAZUL!C699</f>
        <v>0</v>
      </c>
    </row>
    <row r="703" spans="26:26" ht="13.95" customHeight="1">
      <c r="Z703" s="324">
        <f>CAZUL!C700</f>
        <v>0</v>
      </c>
    </row>
    <row r="704" spans="26:26" ht="13.95" customHeight="1">
      <c r="Z704" s="324">
        <f>CAZUL!C701</f>
        <v>0</v>
      </c>
    </row>
    <row r="705" spans="26:26" ht="13.95" customHeight="1">
      <c r="Z705" s="324">
        <f>CAZUL!C702</f>
        <v>0</v>
      </c>
    </row>
    <row r="706" spans="26:26" ht="13.95" customHeight="1">
      <c r="Z706" s="324">
        <f>CAZUL!C703</f>
        <v>0</v>
      </c>
    </row>
    <row r="707" spans="26:26" ht="13.95" customHeight="1">
      <c r="Z707" s="324">
        <f>CAZUL!C704</f>
        <v>0</v>
      </c>
    </row>
    <row r="708" spans="26:26" ht="13.95" customHeight="1">
      <c r="Z708" s="324">
        <f>CAZUL!C705</f>
        <v>0</v>
      </c>
    </row>
    <row r="709" spans="26:26" ht="13.95" customHeight="1">
      <c r="Z709" s="324">
        <f>CAZUL!C706</f>
        <v>0</v>
      </c>
    </row>
    <row r="710" spans="26:26" ht="13.95" customHeight="1">
      <c r="Z710" s="324">
        <f>CAZUL!C707</f>
        <v>0</v>
      </c>
    </row>
    <row r="711" spans="26:26" ht="13.95" customHeight="1">
      <c r="Z711" s="324">
        <f>CAZUL!C708</f>
        <v>0</v>
      </c>
    </row>
    <row r="712" spans="26:26" ht="13.95" customHeight="1">
      <c r="Z712" s="324">
        <f>CAZUL!C709</f>
        <v>0</v>
      </c>
    </row>
    <row r="713" spans="26:26" ht="13.95" customHeight="1">
      <c r="Z713" s="324">
        <f>CAZUL!C710</f>
        <v>0</v>
      </c>
    </row>
    <row r="714" spans="26:26" ht="13.95" customHeight="1">
      <c r="Z714" s="324">
        <f>CAZUL!C711</f>
        <v>0</v>
      </c>
    </row>
    <row r="715" spans="26:26" ht="13.95" customHeight="1">
      <c r="Z715" s="324">
        <f>CAZUL!C712</f>
        <v>0</v>
      </c>
    </row>
    <row r="716" spans="26:26" ht="13.95" customHeight="1">
      <c r="Z716" s="324">
        <f>CAZUL!C713</f>
        <v>0</v>
      </c>
    </row>
    <row r="717" spans="26:26" ht="13.95" customHeight="1">
      <c r="Z717" s="324">
        <f>CAZUL!C714</f>
        <v>0</v>
      </c>
    </row>
    <row r="718" spans="26:26" ht="13.95" customHeight="1">
      <c r="Z718" s="324">
        <f>CAZUL!C715</f>
        <v>0</v>
      </c>
    </row>
    <row r="719" spans="26:26" ht="13.95" customHeight="1">
      <c r="Z719" s="324">
        <f>CAZUL!C716</f>
        <v>0</v>
      </c>
    </row>
    <row r="720" spans="26:26" ht="13.95" customHeight="1">
      <c r="Z720" s="324">
        <f>CAZUL!C717</f>
        <v>0</v>
      </c>
    </row>
    <row r="721" spans="26:26" ht="13.95" customHeight="1">
      <c r="Z721" s="324">
        <f>CAZUL!C718</f>
        <v>0</v>
      </c>
    </row>
    <row r="722" spans="26:26" ht="13.95" customHeight="1">
      <c r="Z722" s="324">
        <f>CAZUL!C719</f>
        <v>0</v>
      </c>
    </row>
    <row r="723" spans="26:26" ht="13.95" customHeight="1">
      <c r="Z723" s="324">
        <f>CAZUL!C720</f>
        <v>0</v>
      </c>
    </row>
    <row r="724" spans="26:26" ht="13.95" customHeight="1">
      <c r="Z724" s="324">
        <f>CAZUL!C721</f>
        <v>0</v>
      </c>
    </row>
    <row r="725" spans="26:26" ht="13.95" customHeight="1">
      <c r="Z725" s="324">
        <f>CAZUL!C722</f>
        <v>0</v>
      </c>
    </row>
    <row r="726" spans="26:26" ht="13.95" customHeight="1">
      <c r="Z726" s="324">
        <f>CAZUL!C723</f>
        <v>0</v>
      </c>
    </row>
    <row r="727" spans="26:26" ht="13.95" customHeight="1">
      <c r="Z727" s="324">
        <f>CAZUL!C724</f>
        <v>0</v>
      </c>
    </row>
    <row r="728" spans="26:26" ht="13.95" customHeight="1">
      <c r="Z728" s="324">
        <f>CAZUL!C725</f>
        <v>0</v>
      </c>
    </row>
    <row r="729" spans="26:26" ht="13.95" customHeight="1">
      <c r="Z729" s="324">
        <f>CAZUL!C726</f>
        <v>0</v>
      </c>
    </row>
    <row r="730" spans="26:26" ht="13.95" customHeight="1">
      <c r="Z730" s="324">
        <f>CAZUL!C727</f>
        <v>0</v>
      </c>
    </row>
    <row r="731" spans="26:26" ht="13.95" customHeight="1">
      <c r="Z731" s="324">
        <f>CAZUL!C728</f>
        <v>0</v>
      </c>
    </row>
    <row r="732" spans="26:26" ht="13.95" customHeight="1">
      <c r="Z732" s="324">
        <f>CAZUL!C729</f>
        <v>0</v>
      </c>
    </row>
    <row r="733" spans="26:26" ht="13.95" customHeight="1">
      <c r="Z733" s="324">
        <f>CAZUL!C730</f>
        <v>0</v>
      </c>
    </row>
    <row r="734" spans="26:26" ht="13.95" customHeight="1">
      <c r="Z734" s="324">
        <f>CAZUL!C731</f>
        <v>0</v>
      </c>
    </row>
    <row r="735" spans="26:26" ht="13.95" customHeight="1">
      <c r="Z735" s="324">
        <f>CAZUL!C732</f>
        <v>0</v>
      </c>
    </row>
    <row r="736" spans="26:26" ht="13.95" customHeight="1">
      <c r="Z736" s="324">
        <f>CAZUL!C733</f>
        <v>0</v>
      </c>
    </row>
    <row r="737" spans="26:26" ht="13.95" customHeight="1">
      <c r="Z737" s="324">
        <f>CAZUL!C734</f>
        <v>0</v>
      </c>
    </row>
    <row r="738" spans="26:26" ht="13.95" customHeight="1">
      <c r="Z738" s="324">
        <f>CAZUL!C735</f>
        <v>0</v>
      </c>
    </row>
    <row r="739" spans="26:26" ht="13.95" customHeight="1">
      <c r="Z739" s="324">
        <f>CAZUL!C736</f>
        <v>0</v>
      </c>
    </row>
    <row r="740" spans="26:26" ht="13.95" customHeight="1">
      <c r="Z740" s="324">
        <f>CAZUL!C737</f>
        <v>0</v>
      </c>
    </row>
    <row r="741" spans="26:26" ht="13.95" customHeight="1">
      <c r="Z741" s="324">
        <f>CAZUL!C738</f>
        <v>0</v>
      </c>
    </row>
    <row r="742" spans="26:26" ht="13.95" customHeight="1">
      <c r="Z742" s="324">
        <f>CAZUL!C739</f>
        <v>0</v>
      </c>
    </row>
    <row r="743" spans="26:26" ht="13.95" customHeight="1">
      <c r="Z743" s="324">
        <f>CAZUL!C740</f>
        <v>0</v>
      </c>
    </row>
    <row r="744" spans="26:26" ht="13.95" customHeight="1">
      <c r="Z744" s="324">
        <f>CAZUL!C741</f>
        <v>0</v>
      </c>
    </row>
    <row r="745" spans="26:26" ht="13.95" customHeight="1">
      <c r="Z745" s="324">
        <f>CAZUL!C742</f>
        <v>0</v>
      </c>
    </row>
    <row r="746" spans="26:26" ht="13.95" customHeight="1">
      <c r="Z746" s="324">
        <f>CAZUL!C743</f>
        <v>0</v>
      </c>
    </row>
    <row r="747" spans="26:26" ht="13.95" customHeight="1">
      <c r="Z747" s="324">
        <f>CAZUL!C744</f>
        <v>0</v>
      </c>
    </row>
    <row r="748" spans="26:26" ht="13.95" customHeight="1">
      <c r="Z748" s="324">
        <f>CAZUL!C745</f>
        <v>0</v>
      </c>
    </row>
    <row r="749" spans="26:26" ht="13.95" customHeight="1">
      <c r="Z749" s="324">
        <f>CAZUL!C746</f>
        <v>0</v>
      </c>
    </row>
    <row r="750" spans="26:26" ht="13.95" customHeight="1">
      <c r="Z750" s="324">
        <f>CAZUL!C747</f>
        <v>0</v>
      </c>
    </row>
    <row r="751" spans="26:26" ht="13.95" customHeight="1">
      <c r="Z751" s="324">
        <f>CAZUL!C748</f>
        <v>0</v>
      </c>
    </row>
    <row r="752" spans="26:26" ht="13.95" customHeight="1">
      <c r="Z752" s="324">
        <f>CAZUL!C749</f>
        <v>0</v>
      </c>
    </row>
    <row r="753" spans="26:26" ht="13.95" customHeight="1">
      <c r="Z753" s="324">
        <f>CAZUL!C750</f>
        <v>0</v>
      </c>
    </row>
    <row r="754" spans="26:26" ht="13.95" customHeight="1">
      <c r="Z754" s="324">
        <f>CAZUL!C751</f>
        <v>0</v>
      </c>
    </row>
    <row r="755" spans="26:26" ht="13.95" customHeight="1">
      <c r="Z755" s="324">
        <f>CAZUL!C752</f>
        <v>0</v>
      </c>
    </row>
    <row r="756" spans="26:26" ht="13.95" customHeight="1">
      <c r="Z756" s="324">
        <f>CAZUL!C753</f>
        <v>0</v>
      </c>
    </row>
    <row r="757" spans="26:26" ht="13.95" customHeight="1">
      <c r="Z757" s="324">
        <f>CAZUL!C754</f>
        <v>0</v>
      </c>
    </row>
    <row r="758" spans="26:26" ht="13.95" customHeight="1">
      <c r="Z758" s="324">
        <f>CAZUL!C755</f>
        <v>0</v>
      </c>
    </row>
    <row r="759" spans="26:26" ht="13.95" customHeight="1">
      <c r="Z759" s="324">
        <f>CAZUL!C756</f>
        <v>0</v>
      </c>
    </row>
    <row r="760" spans="26:26" ht="13.95" customHeight="1">
      <c r="Z760" s="324">
        <f>CAZUL!C757</f>
        <v>0</v>
      </c>
    </row>
    <row r="761" spans="26:26" ht="13.95" customHeight="1">
      <c r="Z761" s="324">
        <f>CAZUL!C758</f>
        <v>0</v>
      </c>
    </row>
    <row r="762" spans="26:26" ht="13.95" customHeight="1">
      <c r="Z762" s="324">
        <f>CAZUL!C759</f>
        <v>0</v>
      </c>
    </row>
    <row r="763" spans="26:26" ht="13.95" customHeight="1">
      <c r="Z763" s="324">
        <f>CAZUL!C760</f>
        <v>0</v>
      </c>
    </row>
    <row r="764" spans="26:26" ht="13.95" customHeight="1">
      <c r="Z764" s="324">
        <f>CAZUL!C761</f>
        <v>0</v>
      </c>
    </row>
    <row r="765" spans="26:26" ht="13.95" customHeight="1">
      <c r="Z765" s="324">
        <f>CAZUL!C762</f>
        <v>0</v>
      </c>
    </row>
    <row r="766" spans="26:26" ht="13.95" customHeight="1">
      <c r="Z766" s="324">
        <f>CAZUL!C763</f>
        <v>0</v>
      </c>
    </row>
    <row r="767" spans="26:26" ht="13.95" customHeight="1">
      <c r="Z767" s="324">
        <f>CAZUL!C764</f>
        <v>0</v>
      </c>
    </row>
    <row r="768" spans="26:26" ht="13.95" customHeight="1">
      <c r="Z768" s="324">
        <f>CAZUL!C765</f>
        <v>0</v>
      </c>
    </row>
    <row r="769" spans="26:26" ht="13.95" customHeight="1">
      <c r="Z769" s="324">
        <f>CAZUL!C766</f>
        <v>0</v>
      </c>
    </row>
  </sheetData>
  <autoFilter ref="A4:XFC441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8" t="str">
        <f>INICIO!D5</f>
        <v>HOSPITAL SÃO LUCAS</v>
      </c>
      <c r="B1" s="60" t="str">
        <f>INICIO!C6</f>
        <v>MÊS: 12/2021</v>
      </c>
    </row>
    <row r="2" spans="1:2">
      <c r="A2" s="398" t="str">
        <f>INICIO!C4</f>
        <v>OS: INSTITUTO DIVA ALVES DO BRASIL - IDAB</v>
      </c>
      <c r="B2" s="399"/>
    </row>
    <row r="3" spans="1:2">
      <c r="A3" s="400" t="s">
        <v>238</v>
      </c>
      <c r="B3" s="401"/>
    </row>
    <row r="4" spans="1:2">
      <c r="A4" s="402"/>
      <c r="B4" s="403"/>
    </row>
    <row r="5" spans="1:2">
      <c r="A5" s="45"/>
      <c r="B5" s="59" t="s">
        <v>1932</v>
      </c>
    </row>
    <row r="6" spans="1:2">
      <c r="A6" s="52" t="s">
        <v>103</v>
      </c>
      <c r="B6" s="53">
        <f>FINANCEIRO!M3</f>
        <v>0</v>
      </c>
    </row>
    <row r="7" spans="1:2">
      <c r="A7" s="46" t="s">
        <v>57</v>
      </c>
      <c r="B7" s="47"/>
    </row>
    <row r="8" spans="1:2">
      <c r="A8" s="48" t="s">
        <v>58</v>
      </c>
      <c r="B8" s="49">
        <f>SUMIF(FINANCEIRO!$J$5:$J$498,"CONTRATO DE GESTÃO",FINANCEIRO!$K$5:$K$498)</f>
        <v>2198557.3200000003</v>
      </c>
    </row>
    <row r="9" spans="1:2">
      <c r="A9" s="48" t="s">
        <v>104</v>
      </c>
      <c r="B9" s="49">
        <v>0</v>
      </c>
    </row>
    <row r="10" spans="1:2">
      <c r="A10" s="48" t="s">
        <v>105</v>
      </c>
      <c r="B10" s="49">
        <v>0</v>
      </c>
    </row>
    <row r="11" spans="1:2" s="215" customFormat="1">
      <c r="A11" s="222" t="s">
        <v>228</v>
      </c>
      <c r="B11" s="384"/>
    </row>
    <row r="12" spans="1:2">
      <c r="A12" s="52" t="s">
        <v>106</v>
      </c>
      <c r="B12" s="54">
        <f>SUM(B8:B10)</f>
        <v>2198557.3200000003</v>
      </c>
    </row>
    <row r="13" spans="1:2">
      <c r="A13" s="46" t="s">
        <v>107</v>
      </c>
      <c r="B13" s="47"/>
    </row>
    <row r="14" spans="1:2">
      <c r="A14" s="48" t="s">
        <v>108</v>
      </c>
      <c r="B14" s="49">
        <f>'DESPESAS REALIZADAS'!D16</f>
        <v>797297.96</v>
      </c>
    </row>
    <row r="15" spans="1:2">
      <c r="A15" s="48" t="s">
        <v>285</v>
      </c>
      <c r="B15" s="49">
        <f>'DESPESAS REALIZADAS'!D25</f>
        <v>161010.20000000001</v>
      </c>
    </row>
    <row r="16" spans="1:2">
      <c r="A16" s="48" t="s">
        <v>286</v>
      </c>
      <c r="B16" s="49">
        <f>'DESPESAS REALIZADAS'!D71</f>
        <v>1671882.2400000007</v>
      </c>
    </row>
    <row r="17" spans="1:2">
      <c r="A17" s="48" t="s">
        <v>287</v>
      </c>
      <c r="B17" s="49">
        <f>'DESPESAS REALIZADAS'!D82</f>
        <v>23021.110000000015</v>
      </c>
    </row>
    <row r="18" spans="1:2">
      <c r="A18" s="48" t="s">
        <v>109</v>
      </c>
      <c r="B18" s="49">
        <v>0</v>
      </c>
    </row>
    <row r="19" spans="1:2">
      <c r="A19" s="48" t="s">
        <v>110</v>
      </c>
      <c r="B19" s="49">
        <v>0</v>
      </c>
    </row>
    <row r="20" spans="1:2">
      <c r="A20" s="48" t="s">
        <v>111</v>
      </c>
      <c r="B20" s="49">
        <v>0</v>
      </c>
    </row>
    <row r="21" spans="1:2">
      <c r="A21" s="48" t="s">
        <v>112</v>
      </c>
      <c r="B21" s="49">
        <v>0</v>
      </c>
    </row>
    <row r="22" spans="1:2" s="215" customFormat="1">
      <c r="A22" s="48" t="s">
        <v>230</v>
      </c>
      <c r="B22" s="384">
        <v>0</v>
      </c>
    </row>
    <row r="23" spans="1:2">
      <c r="A23" s="52" t="s">
        <v>113</v>
      </c>
      <c r="B23" s="55">
        <f>SUM(B14:B22)</f>
        <v>2653211.5100000002</v>
      </c>
    </row>
    <row r="24" spans="1:2">
      <c r="A24" s="43"/>
      <c r="B24" s="50"/>
    </row>
    <row r="25" spans="1:2">
      <c r="A25" s="52" t="s">
        <v>114</v>
      </c>
      <c r="B25" s="55">
        <f>(B6+B12)-B23</f>
        <v>-454654.18999999994</v>
      </c>
    </row>
    <row r="26" spans="1:2">
      <c r="A26" s="44"/>
      <c r="B26" s="51"/>
    </row>
    <row r="27" spans="1:2">
      <c r="A27" s="404" t="s">
        <v>115</v>
      </c>
      <c r="B27" s="405"/>
    </row>
    <row r="28" spans="1:2">
      <c r="A28" s="48" t="s">
        <v>116</v>
      </c>
      <c r="B28" s="49">
        <f>B25</f>
        <v>-454654.18999999994</v>
      </c>
    </row>
    <row r="29" spans="1:2">
      <c r="A29" s="48" t="s">
        <v>117</v>
      </c>
      <c r="B29" s="49">
        <v>0</v>
      </c>
    </row>
    <row r="30" spans="1:2">
      <c r="A30" s="48" t="s">
        <v>118</v>
      </c>
      <c r="B30" s="49">
        <v>0</v>
      </c>
    </row>
    <row r="31" spans="1:2">
      <c r="A31" s="48" t="s">
        <v>119</v>
      </c>
      <c r="B31" s="49">
        <v>0</v>
      </c>
    </row>
    <row r="32" spans="1:2">
      <c r="A32" s="48" t="s">
        <v>120</v>
      </c>
      <c r="B32" s="49">
        <v>0</v>
      </c>
    </row>
    <row r="33" spans="1:2" ht="15" thickBot="1">
      <c r="A33" s="56" t="s">
        <v>121</v>
      </c>
      <c r="B33" s="57">
        <f>B28+B29+B30-B31-B32</f>
        <v>-454654.18999999994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8" t="str">
        <f>INICIO!D5</f>
        <v>HOSPITAL SÃO LUCAS</v>
      </c>
      <c r="B1" s="60" t="str">
        <f>INICIO!C6</f>
        <v>MÊS: 12/2021</v>
      </c>
    </row>
    <row r="2" spans="1:2">
      <c r="A2" s="398" t="str">
        <f>INICIO!C4</f>
        <v>OS: INSTITUTO DIVA ALVES DO BRASIL - IDAB</v>
      </c>
      <c r="B2" s="399"/>
    </row>
    <row r="3" spans="1:2" ht="18" customHeight="1">
      <c r="A3" s="238" t="s">
        <v>240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227</v>
      </c>
      <c r="B6" s="219">
        <v>0</v>
      </c>
    </row>
    <row r="7" spans="1:2">
      <c r="A7" s="220" t="s">
        <v>57</v>
      </c>
      <c r="B7" s="221"/>
    </row>
    <row r="8" spans="1:2">
      <c r="A8" s="222" t="s">
        <v>58</v>
      </c>
      <c r="B8" s="223">
        <v>0</v>
      </c>
    </row>
    <row r="9" spans="1:2">
      <c r="A9" s="222" t="s">
        <v>104</v>
      </c>
      <c r="B9" s="235">
        <v>0</v>
      </c>
    </row>
    <row r="10" spans="1:2">
      <c r="A10" s="222" t="s">
        <v>105</v>
      </c>
      <c r="B10" s="224">
        <v>0</v>
      </c>
    </row>
    <row r="11" spans="1:2">
      <c r="A11" s="222" t="s">
        <v>228</v>
      </c>
      <c r="B11" s="224">
        <v>0</v>
      </c>
    </row>
    <row r="12" spans="1:2">
      <c r="A12" s="218" t="s">
        <v>229</v>
      </c>
      <c r="B12" s="219">
        <f>SUM(B8:B11)</f>
        <v>0</v>
      </c>
    </row>
    <row r="13" spans="1:2">
      <c r="A13" s="220" t="s">
        <v>107</v>
      </c>
      <c r="B13" s="236"/>
    </row>
    <row r="14" spans="1:2">
      <c r="A14" s="48" t="s">
        <v>108</v>
      </c>
      <c r="B14" s="223">
        <v>0</v>
      </c>
    </row>
    <row r="15" spans="1:2">
      <c r="A15" s="48" t="s">
        <v>285</v>
      </c>
      <c r="B15" s="223">
        <v>0</v>
      </c>
    </row>
    <row r="16" spans="1:2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35">
        <v>0</v>
      </c>
    </row>
    <row r="22" spans="1:2" s="215" customFormat="1">
      <c r="A22" s="48" t="s">
        <v>230</v>
      </c>
      <c r="B22" s="385">
        <v>0</v>
      </c>
    </row>
    <row r="23" spans="1:2">
      <c r="A23" s="225" t="s">
        <v>231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B25</f>
        <v>0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B9" sqref="B9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8" t="str">
        <f>INICIO!D5</f>
        <v>HOSPITAL SÃO LUCAS</v>
      </c>
      <c r="B1" s="60" t="str">
        <f>INICIO!C6</f>
        <v>MÊS: 12/2021</v>
      </c>
      <c r="C1" s="215"/>
    </row>
    <row r="2" spans="1:3">
      <c r="A2" s="398" t="str">
        <f>INICIO!C4</f>
        <v>OS: INSTITUTO DIVA ALVES DO BRASIL - IDAB</v>
      </c>
      <c r="B2" s="399"/>
    </row>
    <row r="3" spans="1:3" ht="14.4" customHeight="1">
      <c r="A3" s="238" t="s">
        <v>239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>
        <v>633975.04000000004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>
      <c r="A9" s="222" t="s">
        <v>104</v>
      </c>
      <c r="B9" s="224">
        <f>30.85+3.41</f>
        <v>34.260000000000005</v>
      </c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f>219551.81+1391108.85</f>
        <v>1610660.6600000001</v>
      </c>
    </row>
    <row r="12" spans="1:3">
      <c r="A12" s="218" t="s">
        <v>229</v>
      </c>
      <c r="B12" s="219">
        <f>SUM(B8:B11)</f>
        <v>1610694.9200000002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23">
        <v>0</v>
      </c>
    </row>
    <row r="22" spans="1:2" s="215" customFormat="1">
      <c r="A22" s="48" t="s">
        <v>230</v>
      </c>
      <c r="B22" s="386">
        <f>186610.73+612+214221.03+58206.41+63713.4+394243.03+568534.32+13745.29+168858.93+19722.12+12425.53+47296.81+449332.24+16524.31+5326.34+10.45+15669.92+291.25+2303.3</f>
        <v>2237647.4099999997</v>
      </c>
    </row>
    <row r="23" spans="1:2">
      <c r="A23" s="225" t="s">
        <v>231</v>
      </c>
      <c r="B23" s="226">
        <f>SUM(B14:B22)</f>
        <v>2237647.4099999997</v>
      </c>
    </row>
    <row r="24" spans="1:2">
      <c r="A24" s="227"/>
      <c r="B24" s="228"/>
    </row>
    <row r="25" spans="1:2">
      <c r="A25" s="218" t="s">
        <v>114</v>
      </c>
      <c r="B25" s="219">
        <f>B6+B12-B23</f>
        <v>7022.5500000002794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B6</f>
        <v>633975.04000000004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" thickBot="1">
      <c r="A33" s="233" t="s">
        <v>121</v>
      </c>
      <c r="B33" s="234">
        <f>B28+B29+B30-B31-B32</f>
        <v>633975.04000000004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8" t="str">
        <f>INICIO!D5</f>
        <v>HOSPITAL SÃO LUCAS</v>
      </c>
      <c r="B1" s="60" t="str">
        <f>INICIO!C6</f>
        <v>MÊS: 12/2021</v>
      </c>
    </row>
    <row r="2" spans="1:3">
      <c r="A2" s="398" t="str">
        <f>INICIO!C4</f>
        <v>OS: INSTITUTO DIVA ALVES DO BRASIL - IDAB</v>
      </c>
      <c r="B2" s="399"/>
    </row>
    <row r="3" spans="1:3" ht="13.95" customHeight="1">
      <c r="A3" s="238" t="s">
        <v>225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>
        <v>0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 ht="15.6">
      <c r="A9" s="222" t="s">
        <v>104</v>
      </c>
      <c r="B9" s="243">
        <v>0</v>
      </c>
      <c r="C9" s="223"/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v>0</v>
      </c>
    </row>
    <row r="12" spans="1:3">
      <c r="A12" s="218" t="s">
        <v>229</v>
      </c>
      <c r="B12" s="219">
        <f>SUM(B8:B11)</f>
        <v>0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 ht="15.6">
      <c r="A20" s="48" t="s">
        <v>111</v>
      </c>
      <c r="B20" s="244">
        <v>0</v>
      </c>
    </row>
    <row r="21" spans="1:2">
      <c r="A21" s="48" t="s">
        <v>112</v>
      </c>
      <c r="B21" s="235">
        <v>0</v>
      </c>
    </row>
    <row r="22" spans="1:2">
      <c r="A22" s="222" t="s">
        <v>230</v>
      </c>
      <c r="B22" s="223">
        <v>0</v>
      </c>
    </row>
    <row r="23" spans="1:2">
      <c r="A23" s="225" t="s">
        <v>231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v>0</v>
      </c>
    </row>
    <row r="29" spans="1:2">
      <c r="A29" s="222" t="s">
        <v>234</v>
      </c>
      <c r="B29" s="232">
        <f>B25</f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7" workbookViewId="0">
      <selection activeCell="D10" sqref="D10"/>
    </sheetView>
  </sheetViews>
  <sheetFormatPr defaultColWidth="9.88671875" defaultRowHeight="14.4"/>
  <cols>
    <col min="1" max="1" width="7.33203125" style="331" customWidth="1"/>
    <col min="2" max="2" width="3.33203125" style="215" customWidth="1"/>
    <col min="3" max="3" width="70.109375" style="327" customWidth="1"/>
    <col min="4" max="4" width="25" style="328" customWidth="1"/>
    <col min="5" max="5" width="10.33203125" style="329" customWidth="1"/>
    <col min="6" max="6" width="2.33203125" style="329" customWidth="1"/>
    <col min="7" max="7" width="10.5546875" style="330" bestFit="1" customWidth="1"/>
    <col min="8" max="8" width="12.6640625" style="331" bestFit="1" customWidth="1"/>
    <col min="9" max="9" width="13.33203125" style="331" customWidth="1"/>
    <col min="10" max="10" width="13" style="331" bestFit="1" customWidth="1"/>
    <col min="11" max="11" width="13.33203125" style="331" customWidth="1"/>
    <col min="12" max="12" width="6.88671875" style="331" bestFit="1" customWidth="1"/>
    <col min="13" max="16384" width="9.88671875" style="331"/>
  </cols>
  <sheetData>
    <row r="2" spans="2:12" ht="6.75" customHeight="1" thickBot="1"/>
    <row r="3" spans="2:12" s="334" customFormat="1" ht="15.75" customHeight="1">
      <c r="B3" s="215"/>
      <c r="C3" s="406" t="str">
        <f>INICIO!D5</f>
        <v>HOSPITAL SÃO LUCAS</v>
      </c>
      <c r="D3" s="407"/>
      <c r="E3" s="332"/>
      <c r="F3" s="332"/>
      <c r="G3" s="333"/>
    </row>
    <row r="4" spans="2:12" s="334" customFormat="1" ht="31.95" customHeight="1">
      <c r="B4" s="215"/>
      <c r="C4" s="408" t="s">
        <v>1309</v>
      </c>
      <c r="D4" s="409"/>
      <c r="E4" s="335"/>
      <c r="F4" s="335"/>
      <c r="G4" s="333"/>
    </row>
    <row r="5" spans="2:12" s="334" customFormat="1" ht="20.399999999999999" customHeight="1">
      <c r="B5" s="215"/>
      <c r="C5" s="410" t="s">
        <v>1310</v>
      </c>
      <c r="D5" s="411"/>
      <c r="E5" s="336"/>
      <c r="F5" s="336"/>
      <c r="G5" s="333"/>
    </row>
    <row r="6" spans="2:12" s="334" customFormat="1" ht="4.5" customHeight="1">
      <c r="B6" s="215"/>
      <c r="C6" s="412"/>
      <c r="D6" s="413"/>
      <c r="E6" s="337"/>
      <c r="F6" s="337"/>
      <c r="G6" s="333"/>
    </row>
    <row r="7" spans="2:12" ht="15" customHeight="1">
      <c r="C7" s="338"/>
      <c r="D7" s="339" t="str">
        <f>INICIO!C6</f>
        <v>MÊS: 12/2021</v>
      </c>
      <c r="E7" s="340"/>
      <c r="F7" s="340"/>
    </row>
    <row r="8" spans="2:12" ht="15" customHeight="1">
      <c r="C8" s="341" t="s">
        <v>227</v>
      </c>
      <c r="D8" s="342">
        <f>'FUNDO FIXO'!B6+'FLUXO DE CAIXA - CP'!B6+'FLUXO DE CAIXA - CI'!B6+'FLUXO DE CAIXA - CC'!B6</f>
        <v>633975.04000000004</v>
      </c>
      <c r="E8" s="343"/>
      <c r="F8" s="343"/>
      <c r="H8" s="344"/>
    </row>
    <row r="9" spans="2:12">
      <c r="C9" s="345" t="s">
        <v>57</v>
      </c>
      <c r="D9" s="342"/>
      <c r="E9" s="346"/>
      <c r="F9" s="346"/>
      <c r="G9" s="347"/>
    </row>
    <row r="10" spans="2:12">
      <c r="C10" s="222" t="s">
        <v>58</v>
      </c>
      <c r="D10" s="342">
        <f>'FLUXO DE CAIXA - CC'!B8+'FLUXO DE CAIXA - CI'!B8+'FUNDO FIXO'!B8</f>
        <v>2198557.3200000003</v>
      </c>
      <c r="E10" s="349"/>
      <c r="F10" s="349"/>
      <c r="G10" s="328"/>
    </row>
    <row r="11" spans="2:12">
      <c r="C11" s="222" t="s">
        <v>104</v>
      </c>
      <c r="D11" s="342">
        <f>'FLUXO DE CAIXA - CC'!B9+'FLUXO DE CAIXA - CI'!B9+'FUNDO FIXO'!B9</f>
        <v>0</v>
      </c>
      <c r="E11" s="350"/>
      <c r="F11" s="350"/>
      <c r="G11" s="347"/>
      <c r="H11" s="351"/>
      <c r="I11" s="352"/>
      <c r="J11" s="353"/>
      <c r="K11" s="353"/>
      <c r="L11" s="353"/>
    </row>
    <row r="12" spans="2:12">
      <c r="C12" s="222" t="s">
        <v>105</v>
      </c>
      <c r="D12" s="342">
        <f>'FLUXO DE CAIXA - CC'!B10+'FLUXO DE CAIXA - CI'!B10+'FUNDO FIXO'!B10</f>
        <v>0</v>
      </c>
      <c r="E12" s="354"/>
      <c r="F12" s="350"/>
      <c r="G12" s="347"/>
      <c r="H12" s="351"/>
      <c r="I12" s="352"/>
      <c r="J12" s="353"/>
      <c r="K12" s="353"/>
      <c r="L12" s="353"/>
    </row>
    <row r="13" spans="2:12">
      <c r="C13" s="222" t="s">
        <v>228</v>
      </c>
      <c r="D13" s="342">
        <f>'FLUXO DE CAIXA - CC'!B11+'FLUXO DE CAIXA - CI'!B11+'FUNDO FIXO'!B11</f>
        <v>0</v>
      </c>
      <c r="E13" s="354"/>
      <c r="F13" s="350"/>
      <c r="G13" s="347"/>
      <c r="H13" s="351"/>
      <c r="I13" s="352"/>
      <c r="J13" s="353"/>
      <c r="K13" s="353"/>
      <c r="L13" s="353"/>
    </row>
    <row r="14" spans="2:12">
      <c r="C14" s="341" t="s">
        <v>229</v>
      </c>
      <c r="D14" s="387">
        <f>SUM(D10:D13)</f>
        <v>2198557.3200000003</v>
      </c>
      <c r="E14" s="355"/>
      <c r="F14" s="355"/>
      <c r="G14" s="356"/>
      <c r="H14" s="357"/>
      <c r="I14" s="358"/>
      <c r="J14" s="353"/>
      <c r="K14" s="353"/>
      <c r="L14" s="353"/>
    </row>
    <row r="15" spans="2:12">
      <c r="C15" s="345" t="s">
        <v>107</v>
      </c>
      <c r="D15" s="342"/>
      <c r="E15" s="359"/>
      <c r="F15" s="359"/>
      <c r="G15" s="347"/>
      <c r="H15" s="360"/>
      <c r="I15" s="361"/>
      <c r="J15" s="362"/>
      <c r="K15" s="356"/>
      <c r="L15" s="353"/>
    </row>
    <row r="16" spans="2:12">
      <c r="C16" s="48" t="s">
        <v>108</v>
      </c>
      <c r="D16" s="342">
        <f>'FLUXO DE CAIXA - CC'!B14+'FLUXO DE CAIXA - CI'!B14+'FUNDO FIXO'!B14</f>
        <v>797297.96</v>
      </c>
      <c r="E16" s="349"/>
      <c r="F16" s="349"/>
      <c r="G16" s="347"/>
      <c r="H16" s="357"/>
      <c r="I16" s="353"/>
      <c r="J16" s="353"/>
      <c r="K16" s="353"/>
      <c r="L16" s="353"/>
    </row>
    <row r="17" spans="3:12">
      <c r="C17" s="48" t="s">
        <v>285</v>
      </c>
      <c r="D17" s="342">
        <f>'FLUXO DE CAIXA - CC'!B15+'FLUXO DE CAIXA - CI'!B15+'FUNDO FIXO'!B15</f>
        <v>161010.20000000001</v>
      </c>
      <c r="E17" s="349"/>
      <c r="F17" s="349"/>
      <c r="G17" s="347"/>
      <c r="H17" s="357"/>
      <c r="I17" s="353"/>
      <c r="J17" s="353"/>
      <c r="K17" s="353"/>
      <c r="L17" s="353"/>
    </row>
    <row r="18" spans="3:12">
      <c r="C18" s="48" t="s">
        <v>286</v>
      </c>
      <c r="D18" s="342">
        <f>'FLUXO DE CAIXA - CC'!B16+'FLUXO DE CAIXA - CI'!B16+'FUNDO FIXO'!B16</f>
        <v>1671882.2400000007</v>
      </c>
      <c r="E18" s="349"/>
      <c r="F18" s="349"/>
      <c r="G18" s="347"/>
      <c r="H18" s="357"/>
      <c r="I18" s="353"/>
      <c r="J18" s="353"/>
      <c r="K18" s="353"/>
      <c r="L18" s="353"/>
    </row>
    <row r="19" spans="3:12">
      <c r="C19" s="48" t="s">
        <v>287</v>
      </c>
      <c r="D19" s="342">
        <f>'FLUXO DE CAIXA - CC'!B17+'FLUXO DE CAIXA - CI'!B17+'FUNDO FIXO'!B17</f>
        <v>23021.110000000015</v>
      </c>
      <c r="E19" s="349"/>
      <c r="F19" s="349"/>
      <c r="G19" s="347"/>
      <c r="H19" s="357"/>
      <c r="I19" s="353"/>
      <c r="J19" s="356"/>
      <c r="K19" s="356"/>
      <c r="L19" s="353"/>
    </row>
    <row r="20" spans="3:12">
      <c r="C20" s="48" t="s">
        <v>109</v>
      </c>
      <c r="D20" s="342">
        <f>'FLUXO DE CAIXA - CC'!B18+'FLUXO DE CAIXA - CI'!B18+'FUNDO FIXO'!B18</f>
        <v>0</v>
      </c>
      <c r="E20" s="350"/>
      <c r="F20" s="350"/>
      <c r="G20" s="347"/>
      <c r="H20" s="357"/>
      <c r="I20" s="356"/>
      <c r="J20" s="356"/>
      <c r="K20" s="356"/>
      <c r="L20" s="353"/>
    </row>
    <row r="21" spans="3:12">
      <c r="C21" s="48" t="s">
        <v>110</v>
      </c>
      <c r="D21" s="342">
        <f>'FLUXO DE CAIXA - CC'!B19+'FLUXO DE CAIXA - CI'!B19+'FUNDO FIXO'!B19</f>
        <v>0</v>
      </c>
      <c r="E21" s="350"/>
      <c r="F21" s="350"/>
      <c r="G21" s="347"/>
      <c r="H21" s="357"/>
      <c r="I21" s="353"/>
      <c r="J21" s="356"/>
      <c r="K21" s="356"/>
      <c r="L21" s="353"/>
    </row>
    <row r="22" spans="3:12">
      <c r="C22" s="48" t="s">
        <v>111</v>
      </c>
      <c r="D22" s="342">
        <f>'FLUXO DE CAIXA - CC'!B20+'FLUXO DE CAIXA - CI'!B20+'FUNDO FIXO'!B20</f>
        <v>0</v>
      </c>
      <c r="E22" s="350"/>
      <c r="F22" s="350"/>
      <c r="G22" s="363"/>
      <c r="H22" s="357"/>
      <c r="I22" s="358"/>
      <c r="J22" s="356"/>
      <c r="K22" s="356"/>
      <c r="L22" s="353"/>
    </row>
    <row r="23" spans="3:12" ht="15.6">
      <c r="C23" s="48" t="s">
        <v>112</v>
      </c>
      <c r="D23" s="342">
        <f>'FLUXO DE CAIXA - CC'!B21+'FLUXO DE CAIXA - CI'!B21+'FUNDO FIXO'!B21</f>
        <v>0</v>
      </c>
      <c r="E23" s="350"/>
      <c r="F23" s="350"/>
      <c r="G23" s="356"/>
      <c r="H23" s="364"/>
      <c r="I23" s="361"/>
      <c r="J23" s="356"/>
      <c r="K23" s="356"/>
      <c r="L23" s="353"/>
    </row>
    <row r="24" spans="3:12" ht="15.6">
      <c r="C24" s="48" t="s">
        <v>230</v>
      </c>
      <c r="D24" s="342">
        <f>'FLUXO DE CAIXA - CC'!B22+'FLUXO DE CAIXA - CI'!B22+'FUNDO FIXO'!B22</f>
        <v>0</v>
      </c>
      <c r="E24" s="350"/>
      <c r="F24" s="350"/>
      <c r="G24" s="356"/>
      <c r="H24" s="364"/>
      <c r="I24" s="361"/>
      <c r="J24" s="356"/>
      <c r="K24" s="356"/>
      <c r="L24" s="353"/>
    </row>
    <row r="25" spans="3:12">
      <c r="C25" s="365" t="s">
        <v>231</v>
      </c>
      <c r="D25" s="387">
        <f>SUM(D16:D24)</f>
        <v>2653211.5100000002</v>
      </c>
      <c r="E25" s="366"/>
      <c r="F25" s="366"/>
      <c r="G25" s="356"/>
      <c r="H25" s="356"/>
      <c r="I25" s="362"/>
      <c r="J25" s="356"/>
      <c r="K25" s="356"/>
      <c r="L25" s="353"/>
    </row>
    <row r="26" spans="3:12" ht="19.5" customHeight="1">
      <c r="C26" s="367" t="s">
        <v>1311</v>
      </c>
      <c r="D26" s="368"/>
      <c r="E26" s="369"/>
      <c r="F26" s="369"/>
      <c r="G26" s="356"/>
      <c r="H26" s="356"/>
      <c r="I26" s="353"/>
      <c r="J26" s="356"/>
      <c r="K26" s="356"/>
      <c r="L26" s="353"/>
    </row>
    <row r="27" spans="3:12">
      <c r="C27" s="341" t="s">
        <v>114</v>
      </c>
      <c r="D27" s="387">
        <f>D8+D14-D25</f>
        <v>179320.85000000009</v>
      </c>
      <c r="E27" s="370"/>
      <c r="F27" s="370"/>
      <c r="G27" s="363"/>
      <c r="H27" s="356"/>
      <c r="I27" s="356"/>
      <c r="J27" s="356"/>
      <c r="K27" s="356"/>
      <c r="L27" s="353"/>
    </row>
    <row r="28" spans="3:12" ht="21" customHeight="1">
      <c r="C28" s="371"/>
      <c r="D28" s="368"/>
      <c r="G28" s="363"/>
      <c r="H28" s="356"/>
      <c r="I28" s="356"/>
      <c r="J28" s="356"/>
      <c r="K28" s="356"/>
      <c r="L28" s="353"/>
    </row>
    <row r="29" spans="3:12">
      <c r="C29" s="372" t="s">
        <v>232</v>
      </c>
      <c r="D29" s="342"/>
      <c r="E29" s="373"/>
      <c r="F29" s="373"/>
      <c r="G29" s="363"/>
      <c r="H29" s="356"/>
      <c r="I29" s="353"/>
      <c r="J29" s="356"/>
      <c r="K29" s="356"/>
      <c r="L29" s="353"/>
    </row>
    <row r="30" spans="3:12">
      <c r="C30" s="348" t="s">
        <v>233</v>
      </c>
      <c r="D30" s="342">
        <f>'FLUXO DE CAIXA - CC'!B28+'FLUXO DE CAIXA - CI'!B28+'FLUXO DE CAIXA - CP'!B28+'FUNDO FIXO'!B28</f>
        <v>179320.85000000009</v>
      </c>
      <c r="E30" s="374"/>
      <c r="F30" s="374"/>
      <c r="G30" s="363"/>
      <c r="H30" s="356"/>
      <c r="I30" s="353"/>
      <c r="J30" s="356"/>
      <c r="K30" s="356"/>
      <c r="L30" s="353"/>
    </row>
    <row r="31" spans="3:12">
      <c r="C31" s="348" t="s">
        <v>234</v>
      </c>
      <c r="D31" s="342">
        <f>'FLUXO DE CAIXA - CC'!B29+'FLUXO DE CAIXA - CI'!B29+'FLUXO DE CAIXA - CP'!B29+'FUNDO FIXO'!B29</f>
        <v>0</v>
      </c>
      <c r="E31" s="375"/>
      <c r="F31" s="375"/>
      <c r="G31" s="363"/>
      <c r="H31" s="356"/>
      <c r="I31" s="353"/>
      <c r="J31" s="353"/>
      <c r="K31" s="356"/>
      <c r="L31" s="353"/>
    </row>
    <row r="32" spans="3:12">
      <c r="C32" s="348" t="s">
        <v>235</v>
      </c>
      <c r="D32" s="342">
        <f>'FLUXO DE CAIXA - CC'!B30+'FLUXO DE CAIXA - CI'!B30+'FLUXO DE CAIXA - CP'!B30+'FUNDO FIXO'!B30</f>
        <v>0</v>
      </c>
      <c r="E32" s="374"/>
      <c r="F32" s="374"/>
      <c r="G32" s="363"/>
      <c r="H32" s="356"/>
      <c r="I32" s="353"/>
      <c r="J32" s="353"/>
      <c r="K32" s="353"/>
    </row>
    <row r="33" spans="3:12">
      <c r="C33" s="348" t="s">
        <v>236</v>
      </c>
      <c r="D33" s="342">
        <f>'FLUXO DE CAIXA - CC'!B31+'FLUXO DE CAIXA - CI'!B31+'FLUXO DE CAIXA - CP'!B31+'FUNDO FIXO'!B31</f>
        <v>0</v>
      </c>
      <c r="E33" s="374"/>
      <c r="F33" s="374"/>
      <c r="G33" s="363"/>
      <c r="H33" s="356"/>
      <c r="I33" s="353"/>
      <c r="J33" s="353"/>
      <c r="K33" s="353"/>
    </row>
    <row r="34" spans="3:12" ht="15" thickBot="1">
      <c r="C34" s="390" t="s">
        <v>1312</v>
      </c>
      <c r="D34" s="388">
        <f>'FLUXO DE CAIXA - CC'!B32+'FLUXO DE CAIXA - CI'!B32+'FLUXO DE CAIXA - CP'!B32+'FUNDO FIXO'!B32</f>
        <v>0</v>
      </c>
      <c r="E34" s="374"/>
      <c r="F34" s="374"/>
      <c r="G34" s="363"/>
      <c r="H34" s="356"/>
      <c r="I34" s="353"/>
      <c r="J34" s="353"/>
      <c r="K34" s="353"/>
    </row>
    <row r="35" spans="3:12" ht="15" thickBot="1">
      <c r="C35" s="391" t="s">
        <v>121</v>
      </c>
      <c r="D35" s="389">
        <f>D30+D31+D32-D33-D34</f>
        <v>179320.85000000009</v>
      </c>
      <c r="E35" s="370"/>
      <c r="F35" s="370"/>
      <c r="G35" s="347"/>
      <c r="H35" s="356"/>
      <c r="I35" s="353"/>
      <c r="J35" s="353"/>
      <c r="K35" s="353"/>
    </row>
    <row r="36" spans="3:12">
      <c r="G36" s="347"/>
      <c r="H36" s="356"/>
      <c r="I36" s="353"/>
      <c r="J36" s="353"/>
      <c r="K36" s="353"/>
    </row>
    <row r="37" spans="3:12">
      <c r="C37" s="331"/>
      <c r="D37" s="376"/>
      <c r="E37" s="377"/>
      <c r="F37" s="377"/>
      <c r="G37" s="363"/>
      <c r="H37" s="353"/>
      <c r="I37" s="353"/>
      <c r="J37" s="353"/>
      <c r="K37" s="353"/>
    </row>
    <row r="38" spans="3:12">
      <c r="C38" s="378"/>
      <c r="D38" s="376"/>
      <c r="E38" s="376"/>
      <c r="F38" s="376"/>
      <c r="G38" s="363"/>
      <c r="H38" s="353"/>
      <c r="I38" s="353"/>
      <c r="J38" s="353"/>
      <c r="K38" s="353"/>
      <c r="L38" s="353"/>
    </row>
    <row r="39" spans="3:12">
      <c r="C39" s="379"/>
      <c r="D39" s="380"/>
      <c r="E39" s="380"/>
      <c r="F39" s="380"/>
      <c r="G39" s="363"/>
      <c r="H39" s="353"/>
      <c r="I39" s="353"/>
      <c r="J39" s="353"/>
      <c r="K39" s="353"/>
      <c r="L39" s="353"/>
    </row>
    <row r="40" spans="3:12">
      <c r="C40" s="381"/>
      <c r="E40" s="376"/>
      <c r="F40" s="376"/>
      <c r="G40" s="363"/>
      <c r="H40" s="353"/>
      <c r="I40" s="353"/>
      <c r="J40" s="353"/>
      <c r="K40" s="353"/>
      <c r="L40" s="353"/>
    </row>
    <row r="41" spans="3:12">
      <c r="C41" s="381"/>
      <c r="D41" s="376"/>
      <c r="E41" s="376"/>
      <c r="F41" s="376"/>
      <c r="G41" s="363"/>
      <c r="H41" s="353"/>
      <c r="I41" s="353"/>
      <c r="J41" s="353"/>
      <c r="K41" s="353"/>
      <c r="L41" s="353"/>
    </row>
    <row r="42" spans="3:12">
      <c r="D42" s="379"/>
      <c r="E42" s="376"/>
      <c r="F42" s="376"/>
      <c r="H42" s="353"/>
      <c r="I42" s="353"/>
      <c r="J42" s="353"/>
      <c r="K42" s="353"/>
    </row>
    <row r="43" spans="3:12" ht="14.4" customHeight="1">
      <c r="H43" s="353"/>
      <c r="I43" s="353"/>
      <c r="J43" s="353"/>
      <c r="K43" s="353"/>
    </row>
    <row r="44" spans="3:12" ht="4.2" hidden="1" customHeight="1">
      <c r="H44" s="353"/>
      <c r="I44" s="353"/>
      <c r="J44" s="353"/>
      <c r="K44" s="353"/>
    </row>
    <row r="45" spans="3:12" hidden="1">
      <c r="C45" s="382">
        <f>D35+D8</f>
        <v>813295.89000000013</v>
      </c>
      <c r="H45" s="383"/>
    </row>
    <row r="46" spans="3:12" ht="4.2" hidden="1" customHeight="1"/>
    <row r="48" spans="3:12">
      <c r="H48" s="383"/>
      <c r="I48" s="383"/>
      <c r="J48" s="383"/>
      <c r="L48" s="383"/>
    </row>
    <row r="49" spans="8:12">
      <c r="H49" s="383"/>
      <c r="I49" s="383"/>
      <c r="J49" s="383"/>
      <c r="L49" s="383"/>
    </row>
    <row r="50" spans="8:12">
      <c r="H50" s="383"/>
      <c r="I50" s="383"/>
      <c r="J50" s="383"/>
      <c r="L50" s="383"/>
    </row>
    <row r="51" spans="8:12">
      <c r="L51" s="383"/>
    </row>
    <row r="52" spans="8:12">
      <c r="L52" s="383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2" sqref="A2:D2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19" t="str">
        <f>INICIO!D5</f>
        <v>HOSPITAL SÃO LUCAS</v>
      </c>
      <c r="B1" s="420"/>
      <c r="C1" s="421"/>
      <c r="D1" s="115" t="str">
        <f>INICIO!C6</f>
        <v>MÊS: 12/2021</v>
      </c>
    </row>
    <row r="2" spans="1:4">
      <c r="A2" s="422" t="str">
        <f>INICIO!C4</f>
        <v>OS: INSTITUTO DIVA ALVES DO BRASIL - IDAB</v>
      </c>
      <c r="B2" s="423"/>
      <c r="C2" s="423"/>
      <c r="D2" s="424"/>
    </row>
    <row r="3" spans="1:4">
      <c r="A3" s="425" t="s">
        <v>151</v>
      </c>
      <c r="B3" s="426"/>
      <c r="C3" s="426"/>
      <c r="D3" s="427"/>
    </row>
    <row r="4" spans="1:4">
      <c r="A4" s="428"/>
      <c r="B4" s="429"/>
      <c r="C4" s="429"/>
      <c r="D4" s="430"/>
    </row>
    <row r="5" spans="1:4">
      <c r="A5" s="106" t="s">
        <v>640</v>
      </c>
      <c r="B5" s="107"/>
      <c r="C5" s="107"/>
      <c r="D5" s="108"/>
    </row>
    <row r="6" spans="1:4">
      <c r="A6" s="416" t="s">
        <v>1926</v>
      </c>
      <c r="B6" s="417"/>
      <c r="C6" s="417"/>
      <c r="D6" s="418"/>
    </row>
    <row r="7" spans="1:4">
      <c r="A7" s="416" t="s">
        <v>1924</v>
      </c>
      <c r="B7" s="417"/>
      <c r="C7" s="417"/>
      <c r="D7" s="418"/>
    </row>
    <row r="8" spans="1:4">
      <c r="A8" s="431" t="s">
        <v>1925</v>
      </c>
      <c r="B8" s="432"/>
      <c r="C8" s="432"/>
      <c r="D8" s="433"/>
    </row>
    <row r="9" spans="1:4" ht="15.6">
      <c r="A9" s="414" t="s">
        <v>152</v>
      </c>
      <c r="B9" s="415"/>
      <c r="C9" s="415"/>
      <c r="D9" s="98" t="s">
        <v>153</v>
      </c>
    </row>
    <row r="10" spans="1:4" ht="15.6">
      <c r="A10" s="449" t="s">
        <v>241</v>
      </c>
      <c r="B10" s="450"/>
      <c r="C10" s="450"/>
      <c r="D10" s="214">
        <f>'FLUXO DE CAIXA - CP'!B33</f>
        <v>633975.04000000004</v>
      </c>
    </row>
    <row r="11" spans="1:4" ht="15.6">
      <c r="A11" s="449" t="s">
        <v>154</v>
      </c>
      <c r="B11" s="450"/>
      <c r="C11" s="450"/>
      <c r="D11" s="214"/>
    </row>
    <row r="12" spans="1:4" ht="15.6">
      <c r="A12" s="446" t="s">
        <v>155</v>
      </c>
      <c r="B12" s="447"/>
      <c r="C12" s="448"/>
      <c r="D12" s="103">
        <f>D10+D11</f>
        <v>633975.04000000004</v>
      </c>
    </row>
    <row r="13" spans="1:4" ht="15.6">
      <c r="A13" s="434"/>
      <c r="B13" s="435"/>
      <c r="C13" s="435"/>
      <c r="D13" s="436"/>
    </row>
    <row r="14" spans="1:4">
      <c r="A14" s="440" t="s">
        <v>156</v>
      </c>
      <c r="B14" s="441"/>
      <c r="C14" s="441"/>
      <c r="D14" s="442"/>
    </row>
    <row r="15" spans="1:4" ht="15.6">
      <c r="A15" s="101" t="s">
        <v>157</v>
      </c>
      <c r="B15" s="96" t="s">
        <v>158</v>
      </c>
      <c r="C15" s="96" t="s">
        <v>159</v>
      </c>
      <c r="D15" s="99" t="s">
        <v>153</v>
      </c>
    </row>
    <row r="16" spans="1:4" ht="15.6">
      <c r="A16" s="100"/>
      <c r="B16" s="94"/>
      <c r="C16" s="95"/>
      <c r="D16" s="104"/>
    </row>
    <row r="17" spans="1:4" ht="15.6">
      <c r="A17" s="100"/>
      <c r="B17" s="94"/>
      <c r="C17" s="97"/>
      <c r="D17" s="104"/>
    </row>
    <row r="18" spans="1:4" ht="15.6">
      <c r="A18" s="100"/>
      <c r="B18" s="94"/>
      <c r="C18" s="97"/>
      <c r="D18" s="104"/>
    </row>
    <row r="19" spans="1:4" ht="15.6">
      <c r="A19" s="100"/>
      <c r="B19" s="94"/>
      <c r="C19" s="97"/>
      <c r="D19" s="104"/>
    </row>
    <row r="20" spans="1:4" ht="15.6">
      <c r="A20" s="100"/>
      <c r="B20" s="94"/>
      <c r="C20" s="97"/>
      <c r="D20" s="104"/>
    </row>
    <row r="21" spans="1:4" ht="15.6">
      <c r="A21" s="100"/>
      <c r="B21" s="94"/>
      <c r="C21" s="95"/>
      <c r="D21" s="104"/>
    </row>
    <row r="22" spans="1:4" ht="15.6">
      <c r="A22" s="446" t="s">
        <v>160</v>
      </c>
      <c r="B22" s="447"/>
      <c r="C22" s="448"/>
      <c r="D22" s="103">
        <f t="shared" ref="D22" si="0">SUM(A18:D21)</f>
        <v>0</v>
      </c>
    </row>
    <row r="23" spans="1:4" ht="15.6">
      <c r="A23" s="434"/>
      <c r="B23" s="435"/>
      <c r="C23" s="435"/>
      <c r="D23" s="436"/>
    </row>
    <row r="24" spans="1:4">
      <c r="A24" s="440" t="s">
        <v>161</v>
      </c>
      <c r="B24" s="441"/>
      <c r="C24" s="441"/>
      <c r="D24" s="442"/>
    </row>
    <row r="25" spans="1:4" ht="15.6">
      <c r="A25" s="101" t="s">
        <v>157</v>
      </c>
      <c r="B25" s="96" t="s">
        <v>162</v>
      </c>
      <c r="C25" s="96"/>
      <c r="D25" s="99" t="s">
        <v>153</v>
      </c>
    </row>
    <row r="26" spans="1:4" ht="15.6">
      <c r="A26" s="110"/>
      <c r="B26" s="109"/>
      <c r="C26" s="114"/>
      <c r="D26" s="112"/>
    </row>
    <row r="27" spans="1:4" ht="15.6">
      <c r="A27" s="110"/>
      <c r="B27" s="109"/>
      <c r="C27" s="111"/>
      <c r="D27" s="112"/>
    </row>
    <row r="28" spans="1:4" ht="15.6">
      <c r="A28" s="110"/>
      <c r="B28" s="109"/>
      <c r="C28" s="111"/>
      <c r="D28" s="112"/>
    </row>
    <row r="29" spans="1:4" ht="15.6">
      <c r="A29" s="110"/>
      <c r="B29" s="109"/>
      <c r="C29" s="111"/>
      <c r="D29" s="112"/>
    </row>
    <row r="30" spans="1:4" ht="15.6">
      <c r="A30" s="113"/>
      <c r="B30" s="94"/>
      <c r="C30" s="97"/>
      <c r="D30" s="104"/>
    </row>
    <row r="31" spans="1:4" ht="15.6">
      <c r="A31" s="100"/>
      <c r="B31" s="94"/>
      <c r="C31" s="97"/>
      <c r="D31" s="104"/>
    </row>
    <row r="32" spans="1:4" ht="15.6">
      <c r="A32" s="446" t="s">
        <v>163</v>
      </c>
      <c r="B32" s="447"/>
      <c r="C32" s="448"/>
      <c r="D32" s="103">
        <f t="shared" ref="D32" si="1">SUM(A18:D31)</f>
        <v>0</v>
      </c>
    </row>
    <row r="33" spans="1:4" ht="15.6">
      <c r="A33" s="434"/>
      <c r="B33" s="435"/>
      <c r="C33" s="435"/>
      <c r="D33" s="436"/>
    </row>
    <row r="34" spans="1:4">
      <c r="A34" s="443" t="s">
        <v>164</v>
      </c>
      <c r="B34" s="444"/>
      <c r="C34" s="444"/>
      <c r="D34" s="445"/>
    </row>
    <row r="35" spans="1:4" ht="15.6">
      <c r="A35" s="101" t="s">
        <v>157</v>
      </c>
      <c r="B35" s="96" t="s">
        <v>158</v>
      </c>
      <c r="C35" s="96"/>
      <c r="D35" s="99" t="s">
        <v>153</v>
      </c>
    </row>
    <row r="36" spans="1:4" ht="15.6">
      <c r="A36" s="100"/>
      <c r="B36" s="94"/>
      <c r="C36" s="97"/>
      <c r="D36" s="102"/>
    </row>
    <row r="37" spans="1:4" ht="15.6">
      <c r="A37" s="100"/>
      <c r="B37" s="94"/>
      <c r="C37" s="97"/>
      <c r="D37" s="102"/>
    </row>
    <row r="38" spans="1:4" ht="15.6">
      <c r="A38" s="100"/>
      <c r="B38" s="94"/>
      <c r="C38" s="97"/>
      <c r="D38" s="102"/>
    </row>
    <row r="39" spans="1:4" ht="15.6">
      <c r="A39" s="100"/>
      <c r="B39" s="94"/>
      <c r="C39" s="97"/>
      <c r="D39" s="102"/>
    </row>
    <row r="40" spans="1:4" ht="15.6">
      <c r="A40" s="100"/>
      <c r="B40" s="94"/>
      <c r="C40" s="97"/>
      <c r="D40" s="102"/>
    </row>
    <row r="41" spans="1:4" ht="15.6">
      <c r="A41" s="100"/>
      <c r="B41" s="94"/>
      <c r="C41" s="97"/>
      <c r="D41" s="102"/>
    </row>
    <row r="42" spans="1:4" ht="15.6">
      <c r="A42" s="446" t="s">
        <v>165</v>
      </c>
      <c r="B42" s="447"/>
      <c r="C42" s="448"/>
      <c r="D42" s="103">
        <f t="shared" ref="D42" si="2">SUM(A18:D41)</f>
        <v>0</v>
      </c>
    </row>
    <row r="43" spans="1:4" ht="15.6">
      <c r="A43" s="434"/>
      <c r="B43" s="435"/>
      <c r="C43" s="435"/>
      <c r="D43" s="436"/>
    </row>
    <row r="44" spans="1:4" ht="15" thickBot="1">
      <c r="A44" s="437" t="s">
        <v>166</v>
      </c>
      <c r="B44" s="438"/>
      <c r="C44" s="439"/>
      <c r="D44" s="105">
        <f>D12+D22-D32-D42</f>
        <v>633975.04000000004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</cols>
  <sheetData>
    <row r="1" spans="1:4">
      <c r="A1" s="454"/>
      <c r="B1" s="455"/>
      <c r="C1" s="245"/>
      <c r="D1" s="456"/>
    </row>
    <row r="2" spans="1:4" ht="21" customHeight="1">
      <c r="A2" s="459" t="s">
        <v>242</v>
      </c>
      <c r="B2" s="460"/>
      <c r="C2" s="246"/>
      <c r="D2" s="457"/>
    </row>
    <row r="3" spans="1:4" ht="13.2" customHeight="1">
      <c r="A3" s="461"/>
      <c r="B3" s="462"/>
      <c r="C3" s="247"/>
      <c r="D3" s="458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SUMIF(FINANCEIRO!$I$5:$I$441,C6,FINANCEIRO!$L$5:$L$441)</f>
        <v>396163.32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SUMIF(FINANCEIRO!$I$5:$I$441,C7,FINANCEIRO!$L$5:$L$441)</f>
        <v>124532.8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SUMIF(FINANCEIRO!$I$5:$I$441,C8,FINANCEIRO!$L$5:$L$441)</f>
        <v>6129.51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SUMIF(FINANCEIRO!$I$5:$I$441,C9,FINANCEIRO!$L$5:$L$441)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SUMIF(FINANCEIRO!$I$5:$I$441,C10,FINANCEIRO!$L$5:$L$441)</f>
        <v>270472.33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SUMIF(FINANCEIRO!$I$5:$I$441,C11,FINANCEIRO!$L$5:$L$441)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SUMIF(FINANCEIRO!$I$5:$I$441,C12,FINANCEIRO!$L$5:$L$441)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SUMIF(FINANCEIRO!$I$5:$I$441,C13,FINANCEIRO!$L$5:$L$441)</f>
        <v>0</v>
      </c>
    </row>
    <row r="14" spans="1:4" s="215" customFormat="1">
      <c r="A14" s="264" t="s">
        <v>251</v>
      </c>
      <c r="B14" s="265" t="s">
        <v>288</v>
      </c>
      <c r="C14" s="254" t="s">
        <v>251</v>
      </c>
      <c r="D14" s="253">
        <f>SUMIF(FINANCEIRO!$I$5:$I$441,C14,FINANCEIRO!$L$5:$L$441)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SUMIF(FINANCEIRO!$I$5:$I$441,C15,FINANCEIRO!$L$5:$L$441)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SUMIF(FINANCEIRO!$I$5:$I$441,C16,FINANCEIRO!$L$5:$L$441)</f>
        <v>797297.96</v>
      </c>
    </row>
    <row r="17" spans="1:4">
      <c r="A17" s="250">
        <v>2</v>
      </c>
      <c r="B17" s="251" t="s">
        <v>254</v>
      </c>
      <c r="C17" s="251"/>
      <c r="D17" s="253"/>
    </row>
    <row r="18" spans="1:4" s="215" customFormat="1">
      <c r="A18" s="266" t="s">
        <v>24</v>
      </c>
      <c r="B18" s="267" t="s">
        <v>255</v>
      </c>
      <c r="C18" s="254" t="s">
        <v>24</v>
      </c>
      <c r="D18" s="253">
        <f>SUMIF(FINANCEIRO!$I$5:$I$441,C18,FINANCEIRO!$L$5:$L$441)</f>
        <v>81067.470000000016</v>
      </c>
    </row>
    <row r="19" spans="1:4" s="215" customFormat="1">
      <c r="A19" s="266" t="s">
        <v>25</v>
      </c>
      <c r="B19" s="267" t="s">
        <v>256</v>
      </c>
      <c r="C19" s="254" t="s">
        <v>25</v>
      </c>
      <c r="D19" s="253">
        <f>SUMIF(FINANCEIRO!$I$5:$I$441,C19,FINANCEIRO!$L$5:$L$441)</f>
        <v>61514.310000000005</v>
      </c>
    </row>
    <row r="20" spans="1:4" s="215" customFormat="1">
      <c r="A20" s="266" t="s">
        <v>26</v>
      </c>
      <c r="B20" s="267" t="s">
        <v>290</v>
      </c>
      <c r="C20" s="254" t="s">
        <v>26</v>
      </c>
      <c r="D20" s="253">
        <f>SUMIF(FINANCEIRO!$I$5:$I$441,C20,FINANCEIRO!$L$5:$L$441)</f>
        <v>0</v>
      </c>
    </row>
    <row r="21" spans="1:4" s="215" customFormat="1">
      <c r="A21" s="266" t="s">
        <v>291</v>
      </c>
      <c r="B21" s="267" t="s">
        <v>292</v>
      </c>
      <c r="C21" s="254" t="s">
        <v>291</v>
      </c>
      <c r="D21" s="253">
        <f>SUMIF(FINANCEIRO!$I$5:$I$441,C21,FINANCEIRO!$L$5:$L$441)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SUMIF(FINANCEIRO!$I$5:$I$441,C22,FINANCEIRO!$L$5:$L$441)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SUMIF(FINANCEIRO!$I$5:$I$441,C23,FINANCEIRO!$L$5:$L$441)</f>
        <v>16623.78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SUMIF(FINANCEIRO!$I$5:$I$441,C24,FINANCEIRO!$L$5:$L$441)</f>
        <v>1804.64</v>
      </c>
    </row>
    <row r="25" spans="1:4">
      <c r="A25" s="255"/>
      <c r="B25" s="256" t="s">
        <v>257</v>
      </c>
      <c r="C25" s="256" t="s">
        <v>62</v>
      </c>
      <c r="D25" s="257">
        <f>SUMIF(FINANCEIRO!$I$5:$I$441,C25,FINANCEIRO!$L$5:$L$441)</f>
        <v>161010.20000000001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SUMIF(FINANCEIRO!$I$5:$I$441,C27,FINANCEIRO!$L$5:$L$441)</f>
        <v>212191.64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SUMIF(FINANCEIRO!$I$5:$I$441,C28,FINANCEIRO!$L$5:$L$441)</f>
        <v>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SUMIF(FINANCEIRO!$I$5:$I$441,C29,FINANCEIRO!$L$5:$L$441)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SUMIF(FINANCEIRO!$I$5:$I$441,C30,FINANCEIRO!$L$5:$L$441)</f>
        <v>1362.57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SUMIF(FINANCEIRO!$I$5:$I$441,C31,FINANCEIRO!$L$5:$L$441)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SUMIF(FINANCEIRO!$I$5:$I$441,C32,FINANCEIRO!$L$5:$L$441)</f>
        <v>43578.77</v>
      </c>
    </row>
    <row r="33" spans="1:4" s="215" customFormat="1">
      <c r="A33" s="268" t="s">
        <v>33</v>
      </c>
      <c r="B33" s="270" t="s">
        <v>261</v>
      </c>
      <c r="C33" s="254" t="s">
        <v>33</v>
      </c>
      <c r="D33" s="253">
        <f>SUMIF(FINANCEIRO!$I$5:$I$441,C33,FINANCEIRO!$L$5:$L$441)</f>
        <v>38606.92</v>
      </c>
    </row>
    <row r="34" spans="1:4" s="215" customFormat="1">
      <c r="A34" s="268" t="s">
        <v>34</v>
      </c>
      <c r="B34" s="270" t="s">
        <v>262</v>
      </c>
      <c r="C34" s="254" t="s">
        <v>34</v>
      </c>
      <c r="D34" s="253">
        <f>SUMIF(FINANCEIRO!$I$5:$I$441,C34,FINANCEIRO!$L$5:$L$441)</f>
        <v>0</v>
      </c>
    </row>
    <row r="35" spans="1:4" s="215" customFormat="1">
      <c r="A35" s="268" t="s">
        <v>35</v>
      </c>
      <c r="B35" s="270" t="s">
        <v>300</v>
      </c>
      <c r="C35" s="254" t="s">
        <v>35</v>
      </c>
      <c r="D35" s="253">
        <f>SUMIF(FINANCEIRO!$I$5:$I$441,C35,FINANCEIRO!$L$5:$L$441)</f>
        <v>35350</v>
      </c>
    </row>
    <row r="36" spans="1:4" s="215" customFormat="1">
      <c r="A36" s="268" t="s">
        <v>37</v>
      </c>
      <c r="B36" s="270" t="s">
        <v>301</v>
      </c>
      <c r="C36" s="254" t="s">
        <v>37</v>
      </c>
      <c r="D36" s="253">
        <f>SUMIF(FINANCEIRO!$I$5:$I$441,C36,FINANCEIRO!$L$5:$L$441)</f>
        <v>0</v>
      </c>
    </row>
    <row r="37" spans="1:4" s="215" customFormat="1">
      <c r="A37" s="268" t="s">
        <v>264</v>
      </c>
      <c r="B37" s="270" t="s">
        <v>302</v>
      </c>
      <c r="C37" s="254" t="s">
        <v>264</v>
      </c>
      <c r="D37" s="253">
        <f>SUMIF(FINANCEIRO!$I$5:$I$441,C37,FINANCEIRO!$L$5:$L$441)</f>
        <v>31500</v>
      </c>
    </row>
    <row r="38" spans="1:4" s="215" customFormat="1">
      <c r="A38" s="268" t="s">
        <v>266</v>
      </c>
      <c r="B38" s="270" t="s">
        <v>263</v>
      </c>
      <c r="C38" s="254" t="s">
        <v>266</v>
      </c>
      <c r="D38" s="253">
        <f>SUMIF(FINANCEIRO!$I$5:$I$441,C38,FINANCEIRO!$L$5:$L$441)</f>
        <v>0</v>
      </c>
    </row>
    <row r="39" spans="1:4" s="215" customFormat="1">
      <c r="A39" s="268" t="s">
        <v>38</v>
      </c>
      <c r="B39" s="270" t="s">
        <v>46</v>
      </c>
      <c r="C39" s="254" t="s">
        <v>38</v>
      </c>
      <c r="D39" s="253">
        <f>SUMIF(FINANCEIRO!$I$5:$I$441,C39,FINANCEIRO!$L$5:$L$441)</f>
        <v>0</v>
      </c>
    </row>
    <row r="40" spans="1:4" s="215" customFormat="1">
      <c r="A40" s="268" t="s">
        <v>268</v>
      </c>
      <c r="B40" s="270" t="s">
        <v>265</v>
      </c>
      <c r="C40" s="254" t="s">
        <v>268</v>
      </c>
      <c r="D40" s="253">
        <f>SUMIF(FINANCEIRO!$I$5:$I$441,C40,FINANCEIRO!$L$5:$L$441)</f>
        <v>0</v>
      </c>
    </row>
    <row r="41" spans="1:4" s="215" customFormat="1">
      <c r="A41" s="268" t="s">
        <v>40</v>
      </c>
      <c r="B41" s="270" t="s">
        <v>267</v>
      </c>
      <c r="C41" s="254" t="s">
        <v>40</v>
      </c>
      <c r="D41" s="253">
        <f>SUMIF(FINANCEIRO!$I$5:$I$441,C41,FINANCEIRO!$L$5:$L$441)</f>
        <v>0</v>
      </c>
    </row>
    <row r="42" spans="1:4" s="215" customFormat="1">
      <c r="A42" s="268" t="s">
        <v>41</v>
      </c>
      <c r="B42" s="270" t="s">
        <v>303</v>
      </c>
      <c r="C42" s="254" t="s">
        <v>41</v>
      </c>
      <c r="D42" s="253">
        <f>SUMIF(FINANCEIRO!$I$5:$I$441,C42,FINANCEIRO!$L$5:$L$441)</f>
        <v>0</v>
      </c>
    </row>
    <row r="43" spans="1:4" s="215" customFormat="1">
      <c r="A43" s="268" t="s">
        <v>42</v>
      </c>
      <c r="B43" s="270" t="s">
        <v>304</v>
      </c>
      <c r="C43" s="254" t="s">
        <v>42</v>
      </c>
      <c r="D43" s="253">
        <f>SUMIF(FINANCEIRO!$I$5:$I$441,C43,FINANCEIRO!$L$5:$L$441)</f>
        <v>7998.31</v>
      </c>
    </row>
    <row r="44" spans="1:4" s="215" customFormat="1">
      <c r="A44" s="268" t="s">
        <v>45</v>
      </c>
      <c r="B44" s="270" t="s">
        <v>53</v>
      </c>
      <c r="C44" s="254" t="s">
        <v>45</v>
      </c>
      <c r="D44" s="253">
        <f>SUMIF(FINANCEIRO!$I$5:$I$441,C44,FINANCEIRO!$L$5:$L$441)</f>
        <v>0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SUMIF(FINANCEIRO!$I$5:$I$441,C45,FINANCEIRO!$L$5:$L$441)</f>
        <v>0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SUMIF(FINANCEIRO!$I$5:$I$441,C46,FINANCEIRO!$L$5:$L$441)</f>
        <v>0</v>
      </c>
    </row>
    <row r="47" spans="1:4" s="215" customFormat="1">
      <c r="A47" s="268" t="s">
        <v>307</v>
      </c>
      <c r="B47" s="270" t="s">
        <v>308</v>
      </c>
      <c r="C47" s="254" t="s">
        <v>307</v>
      </c>
      <c r="D47" s="253">
        <f>SUMIF(FINANCEIRO!$I$5:$I$441,C47,FINANCEIRO!$L$5:$L$441)</f>
        <v>1172239.1799999997</v>
      </c>
    </row>
    <row r="48" spans="1:4" s="215" customFormat="1">
      <c r="A48" s="268" t="s">
        <v>309</v>
      </c>
      <c r="B48" s="270" t="s">
        <v>310</v>
      </c>
      <c r="C48" s="254" t="s">
        <v>309</v>
      </c>
      <c r="D48" s="253">
        <f>SUMIF(FINANCEIRO!$I$5:$I$441,C48,FINANCEIRO!$L$5:$L$441)</f>
        <v>7378</v>
      </c>
    </row>
    <row r="49" spans="1:4" s="215" customFormat="1">
      <c r="A49" s="268" t="s">
        <v>311</v>
      </c>
      <c r="B49" s="270" t="s">
        <v>312</v>
      </c>
      <c r="C49" s="254" t="s">
        <v>311</v>
      </c>
      <c r="D49" s="253">
        <f>SUMIF(FINANCEIRO!$I$5:$I$441,C49,FINANCEIRO!$L$5:$L$441)</f>
        <v>7878</v>
      </c>
    </row>
    <row r="50" spans="1:4" s="215" customFormat="1">
      <c r="A50" s="268" t="s">
        <v>313</v>
      </c>
      <c r="B50" s="270" t="s">
        <v>314</v>
      </c>
      <c r="C50" s="268" t="s">
        <v>313</v>
      </c>
      <c r="D50" s="253">
        <f>SUMIF(FINANCEIRO!$I$5:$I$441,C50,FINANCEIRO!$L$5:$L$441)</f>
        <v>0</v>
      </c>
    </row>
    <row r="51" spans="1:4" s="215" customFormat="1">
      <c r="A51" s="268" t="s">
        <v>315</v>
      </c>
      <c r="B51" s="270" t="s">
        <v>269</v>
      </c>
      <c r="C51" s="268" t="s">
        <v>315</v>
      </c>
      <c r="D51" s="253">
        <f>SUMIF(FINANCEIRO!$I$5:$I$441,C51,FINANCEIRO!$L$5:$L$441)</f>
        <v>0</v>
      </c>
    </row>
    <row r="52" spans="1:4" s="215" customFormat="1">
      <c r="A52" s="268" t="s">
        <v>316</v>
      </c>
      <c r="B52" s="269" t="s">
        <v>317</v>
      </c>
      <c r="C52" s="268" t="s">
        <v>316</v>
      </c>
      <c r="D52" s="253">
        <f>SUMIF(FINANCEIRO!$I$5:$I$441,C52,FINANCEIRO!$L$5:$L$441)</f>
        <v>0</v>
      </c>
    </row>
    <row r="53" spans="1:4" s="215" customFormat="1">
      <c r="A53" s="268" t="s">
        <v>318</v>
      </c>
      <c r="B53" s="270" t="s">
        <v>319</v>
      </c>
      <c r="C53" s="268" t="s">
        <v>318</v>
      </c>
      <c r="D53" s="253">
        <f>SUMIF(FINANCEIRO!$I$5:$I$441,C53,FINANCEIRO!$L$5:$L$441)</f>
        <v>314.5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SUMIF(FINANCEIRO!$I$5:$I$441,C54,FINANCEIRO!$L$5:$L$441)</f>
        <v>33554.539999999986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SUMIF(FINANCEIRO!$I$5:$I$441,C55,FINANCEIRO!$L$5:$L$441)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SUMIF(FINANCEIRO!$I$5:$I$441,C56,FINANCEIRO!$L$5:$L$441)</f>
        <v>10824.05</v>
      </c>
    </row>
    <row r="57" spans="1:4">
      <c r="A57" s="268" t="s">
        <v>326</v>
      </c>
      <c r="B57" s="278" t="s">
        <v>225</v>
      </c>
      <c r="C57" s="304" t="s">
        <v>326</v>
      </c>
      <c r="D57" s="253">
        <f>SUMIF(FINANCEIRO!$I$5:$I$441,C57,FINANCEIRO!$L$5:$L$441)</f>
        <v>1996.49</v>
      </c>
    </row>
    <row r="58" spans="1:4" s="215" customFormat="1">
      <c r="A58" s="268" t="s">
        <v>327</v>
      </c>
      <c r="B58" s="278" t="s">
        <v>1244</v>
      </c>
      <c r="C58" s="304" t="s">
        <v>327</v>
      </c>
      <c r="D58" s="253">
        <f>SUMIF(FINANCEIRO!$I$5:$I$441,C58,FINANCEIRO!$L$5:$L$441)</f>
        <v>47809.270000000004</v>
      </c>
    </row>
    <row r="59" spans="1:4" s="215" customFormat="1">
      <c r="A59" s="268" t="s">
        <v>1247</v>
      </c>
      <c r="B59" s="278" t="s">
        <v>1246</v>
      </c>
      <c r="C59" s="304" t="s">
        <v>1247</v>
      </c>
      <c r="D59" s="253">
        <f>SUMIF(FINANCEIRO!$I$5:$I$441,C59,FINANCEIRO!$L$5:$L$441)</f>
        <v>0</v>
      </c>
    </row>
    <row r="60" spans="1:4" s="215" customFormat="1">
      <c r="A60" s="268" t="s">
        <v>1249</v>
      </c>
      <c r="B60" s="278" t="s">
        <v>1248</v>
      </c>
      <c r="C60" s="304" t="s">
        <v>1249</v>
      </c>
      <c r="D60" s="253">
        <f>SUMIF(FINANCEIRO!$I$5:$I$441,C60,FINANCEIRO!$L$5:$L$441)</f>
        <v>0</v>
      </c>
    </row>
    <row r="61" spans="1:4" s="215" customFormat="1">
      <c r="A61" s="268" t="s">
        <v>1251</v>
      </c>
      <c r="B61" s="278" t="s">
        <v>1250</v>
      </c>
      <c r="C61" s="304" t="s">
        <v>1251</v>
      </c>
      <c r="D61" s="253">
        <f>SUMIF(FINANCEIRO!$I$5:$I$441,C61,FINANCEIRO!$L$5:$L$441)</f>
        <v>0</v>
      </c>
    </row>
    <row r="62" spans="1:4" s="215" customFormat="1">
      <c r="A62" s="268" t="s">
        <v>1254</v>
      </c>
      <c r="B62" s="278" t="s">
        <v>1253</v>
      </c>
      <c r="C62" s="304" t="s">
        <v>1254</v>
      </c>
      <c r="D62" s="253">
        <f>SUMIF(FINANCEIRO!$I$5:$I$441,C62,FINANCEIRO!$L$5:$L$441)</f>
        <v>0</v>
      </c>
    </row>
    <row r="63" spans="1:4" s="215" customFormat="1">
      <c r="A63" s="268" t="s">
        <v>1256</v>
      </c>
      <c r="B63" s="278" t="s">
        <v>1255</v>
      </c>
      <c r="C63" s="304" t="s">
        <v>1256</v>
      </c>
      <c r="D63" s="253">
        <f>SUMIF(FINANCEIRO!$I$5:$I$441,C63,FINANCEIRO!$L$5:$L$441)</f>
        <v>0</v>
      </c>
    </row>
    <row r="64" spans="1:4" s="215" customFormat="1">
      <c r="A64" s="268" t="s">
        <v>1258</v>
      </c>
      <c r="B64" s="278" t="s">
        <v>1257</v>
      </c>
      <c r="C64" s="304" t="s">
        <v>1258</v>
      </c>
      <c r="D64" s="253">
        <f>SUMIF(FINANCEIRO!$I$5:$I$441,C64,FINANCEIRO!$L$5:$L$441)</f>
        <v>19300</v>
      </c>
    </row>
    <row r="65" spans="1:4" s="215" customFormat="1">
      <c r="A65" s="268" t="s">
        <v>1260</v>
      </c>
      <c r="B65" s="278" t="s">
        <v>1259</v>
      </c>
      <c r="C65" s="304" t="s">
        <v>1260</v>
      </c>
      <c r="D65" s="253">
        <f>SUMIF(FINANCEIRO!$I$5:$I$441,C65,FINANCEIRO!$L$5:$L$441)</f>
        <v>0</v>
      </c>
    </row>
    <row r="66" spans="1:4" s="215" customFormat="1">
      <c r="A66" s="268" t="s">
        <v>1262</v>
      </c>
      <c r="B66" s="278" t="s">
        <v>1261</v>
      </c>
      <c r="C66" s="304" t="s">
        <v>1262</v>
      </c>
      <c r="D66" s="253">
        <f>SUMIF(FINANCEIRO!$I$5:$I$441,C66,FINANCEIRO!$L$5:$L$441)</f>
        <v>0</v>
      </c>
    </row>
    <row r="67" spans="1:4" s="215" customFormat="1">
      <c r="A67" s="268" t="s">
        <v>1264</v>
      </c>
      <c r="B67" s="278" t="s">
        <v>1263</v>
      </c>
      <c r="C67" s="304" t="s">
        <v>1264</v>
      </c>
      <c r="D67" s="253">
        <f>SUMIF(FINANCEIRO!$I$5:$I$441,C67,FINANCEIRO!$L$5:$L$441)</f>
        <v>0</v>
      </c>
    </row>
    <row r="68" spans="1:4" s="215" customFormat="1">
      <c r="A68" s="268" t="s">
        <v>1266</v>
      </c>
      <c r="B68" s="278" t="s">
        <v>1265</v>
      </c>
      <c r="C68" s="304" t="s">
        <v>1266</v>
      </c>
      <c r="D68" s="253">
        <f>SUMIF(FINANCEIRO!$I$5:$I$441,C68,FINANCEIRO!$L$5:$L$441)</f>
        <v>0</v>
      </c>
    </row>
    <row r="69" spans="1:4" s="215" customFormat="1">
      <c r="A69" s="268" t="s">
        <v>1268</v>
      </c>
      <c r="B69" s="278" t="s">
        <v>1267</v>
      </c>
      <c r="C69" s="304" t="s">
        <v>1268</v>
      </c>
      <c r="D69" s="253">
        <f>SUMIF(FINANCEIRO!$I$5:$I$441,C69,FINANCEIRO!$L$5:$L$441)</f>
        <v>0</v>
      </c>
    </row>
    <row r="70" spans="1:4" s="215" customFormat="1">
      <c r="A70" s="268" t="s">
        <v>1269</v>
      </c>
      <c r="B70" s="270" t="s">
        <v>252</v>
      </c>
      <c r="C70" s="304" t="s">
        <v>1269</v>
      </c>
      <c r="D70" s="253">
        <f>SUMIF(FINANCEIRO!$I$5:$I$441,C70,FINANCEIRO!$L$5:$L$441)</f>
        <v>0</v>
      </c>
    </row>
    <row r="71" spans="1:4">
      <c r="A71" s="255"/>
      <c r="B71" s="256" t="s">
        <v>271</v>
      </c>
      <c r="C71" s="256" t="s">
        <v>63</v>
      </c>
      <c r="D71" s="257">
        <f>SUMIF(FINANCEIRO!$I$5:$I$441,C71,FINANCEIRO!$L$5:$L$441)</f>
        <v>1671882.2400000007</v>
      </c>
    </row>
    <row r="72" spans="1:4">
      <c r="A72" s="250">
        <v>4</v>
      </c>
      <c r="B72" s="251" t="s">
        <v>272</v>
      </c>
      <c r="C72" s="251"/>
      <c r="D72" s="253"/>
    </row>
    <row r="73" spans="1:4">
      <c r="A73" s="271" t="s">
        <v>47</v>
      </c>
      <c r="B73" s="272" t="s">
        <v>273</v>
      </c>
      <c r="C73" s="271" t="s">
        <v>47</v>
      </c>
      <c r="D73" s="253">
        <f>SUMIF(FINANCEIRO!$I$5:$I$441,C73,FINANCEIRO!$L$5:$L$441)</f>
        <v>12000</v>
      </c>
    </row>
    <row r="74" spans="1:4">
      <c r="A74" s="271" t="s">
        <v>48</v>
      </c>
      <c r="B74" s="272" t="s">
        <v>274</v>
      </c>
      <c r="C74" s="271" t="s">
        <v>48</v>
      </c>
      <c r="D74" s="253">
        <f>SUMIF(FINANCEIRO!$I$5:$I$441,C74,FINANCEIRO!$L$5:$L$441)</f>
        <v>0</v>
      </c>
    </row>
    <row r="75" spans="1:4">
      <c r="A75" s="271" t="s">
        <v>49</v>
      </c>
      <c r="B75" s="272" t="s">
        <v>275</v>
      </c>
      <c r="C75" s="271" t="s">
        <v>49</v>
      </c>
      <c r="D75" s="253">
        <f>SUMIF(FINANCEIRO!$I$5:$I$441,C75,FINANCEIRO!$L$5:$L$441)</f>
        <v>0</v>
      </c>
    </row>
    <row r="76" spans="1:4">
      <c r="A76" s="271" t="s">
        <v>50</v>
      </c>
      <c r="B76" s="272" t="s">
        <v>276</v>
      </c>
      <c r="C76" s="271" t="s">
        <v>50</v>
      </c>
      <c r="D76" s="253">
        <f>SUMIF(FINANCEIRO!$I$5:$I$441,C76,FINANCEIRO!$L$5:$L$441)</f>
        <v>0</v>
      </c>
    </row>
    <row r="77" spans="1:4" s="215" customFormat="1">
      <c r="A77" s="271" t="s">
        <v>51</v>
      </c>
      <c r="B77" s="272" t="s">
        <v>277</v>
      </c>
      <c r="C77" s="271" t="s">
        <v>51</v>
      </c>
      <c r="D77" s="253">
        <f>SUMIF(FINANCEIRO!$I$5:$I$441,C77,FINANCEIRO!$L$5:$L$441)</f>
        <v>0</v>
      </c>
    </row>
    <row r="78" spans="1:4" s="215" customFormat="1">
      <c r="A78" s="271" t="s">
        <v>52</v>
      </c>
      <c r="B78" s="272" t="s">
        <v>278</v>
      </c>
      <c r="C78" s="271" t="s">
        <v>52</v>
      </c>
      <c r="D78" s="253">
        <f>SUMIF(FINANCEIRO!$I$5:$I$441,C78,FINANCEIRO!$L$5:$L$441)</f>
        <v>0</v>
      </c>
    </row>
    <row r="79" spans="1:4">
      <c r="A79" s="271" t="s">
        <v>279</v>
      </c>
      <c r="B79" s="272" t="s">
        <v>328</v>
      </c>
      <c r="C79" s="271" t="s">
        <v>279</v>
      </c>
      <c r="D79" s="253">
        <f>SUMIF(FINANCEIRO!$I$5:$I$441,C79,FINANCEIRO!$L$5:$L$441)</f>
        <v>3317.5199999999959</v>
      </c>
    </row>
    <row r="80" spans="1:4">
      <c r="A80" s="271" t="s">
        <v>329</v>
      </c>
      <c r="B80" s="272" t="s">
        <v>330</v>
      </c>
      <c r="C80" s="271" t="s">
        <v>329</v>
      </c>
      <c r="D80" s="253">
        <f>SUMIF(FINANCEIRO!$I$5:$I$441,C80,FINANCEIRO!$L$5:$L$441)</f>
        <v>7703.59</v>
      </c>
    </row>
    <row r="81" spans="1:4">
      <c r="A81" s="271" t="s">
        <v>331</v>
      </c>
      <c r="B81" s="272" t="s">
        <v>252</v>
      </c>
      <c r="C81" s="271" t="s">
        <v>331</v>
      </c>
      <c r="D81" s="253">
        <f>SUMIF(FINANCEIRO!$I$5:$I$441,C81,FINANCEIRO!$L$5:$L$441)</f>
        <v>0</v>
      </c>
    </row>
    <row r="82" spans="1:4">
      <c r="A82" s="255"/>
      <c r="B82" s="256" t="s">
        <v>280</v>
      </c>
      <c r="C82" s="256" t="s">
        <v>64</v>
      </c>
      <c r="D82" s="257">
        <f>SUMIF(FINANCEIRO!$I$5:$I$441,C82,FINANCEIRO!$L$5:$L$441)</f>
        <v>23021.110000000015</v>
      </c>
    </row>
    <row r="83" spans="1:4">
      <c r="A83" s="255" t="s">
        <v>8</v>
      </c>
      <c r="B83" s="256" t="s">
        <v>281</v>
      </c>
      <c r="C83" s="256"/>
      <c r="D83" s="257">
        <f>D82+D71+D25+D16</f>
        <v>2653211.5100000007</v>
      </c>
    </row>
    <row r="84" spans="1:4">
      <c r="A84" s="255" t="s">
        <v>43</v>
      </c>
      <c r="B84" s="256" t="s">
        <v>44</v>
      </c>
      <c r="C84" s="256"/>
      <c r="D84" s="257">
        <f>SUMIF(FINANCEIRO!$I$5:$I$441,C84,FINANCEIRO!$L$5:$L$441)</f>
        <v>0</v>
      </c>
    </row>
    <row r="85" spans="1:4">
      <c r="A85" s="463" t="s">
        <v>282</v>
      </c>
      <c r="B85" s="464"/>
      <c r="C85" s="464"/>
      <c r="D85" s="465"/>
    </row>
    <row r="86" spans="1:4">
      <c r="A86" s="451" t="s">
        <v>283</v>
      </c>
      <c r="B86" s="452"/>
      <c r="C86" s="452"/>
      <c r="D86" s="453"/>
    </row>
    <row r="87" spans="1:4">
      <c r="A87" s="451" t="s">
        <v>284</v>
      </c>
      <c r="B87" s="452"/>
      <c r="C87" s="452"/>
      <c r="D87" s="453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3" t="str">
        <f>INICIO!C5</f>
        <v xml:space="preserve">UNIDADE: </v>
      </c>
      <c r="B1" s="42" t="str">
        <f>INICIO!C6</f>
        <v>MÊS: 12/2021</v>
      </c>
    </row>
    <row r="2" spans="1:2">
      <c r="A2" s="466" t="str">
        <f>INICIO!C4</f>
        <v>OS: INSTITUTO DIVA ALVES DO BRASIL - IDAB</v>
      </c>
      <c r="B2" s="467"/>
    </row>
    <row r="3" spans="1:2">
      <c r="A3" s="468" t="s">
        <v>65</v>
      </c>
      <c r="B3" s="469"/>
    </row>
    <row r="4" spans="1:2">
      <c r="A4" s="470"/>
      <c r="B4" s="471"/>
    </row>
    <row r="5" spans="1:2" ht="15.6">
      <c r="A5" s="472" t="s">
        <v>66</v>
      </c>
      <c r="B5" s="473"/>
    </row>
    <row r="6" spans="1:2">
      <c r="A6" s="19" t="s">
        <v>67</v>
      </c>
      <c r="B6" s="20">
        <f>FINANCEIRO!M3</f>
        <v>0</v>
      </c>
    </row>
    <row r="7" spans="1:2">
      <c r="A7" s="21" t="s">
        <v>68</v>
      </c>
      <c r="B7" s="22"/>
    </row>
    <row r="8" spans="1:2" ht="15.6">
      <c r="A8" s="23" t="s">
        <v>69</v>
      </c>
      <c r="B8" s="24" t="e">
        <f>SUMIF([1]Balancete!$E$9:$E$268,"3.1.10.1",[1]Balancete!$X$9:$X$268)-SUMIF([1]Balancete!$E$9:$E$268,"3.1.10.1",[1]Balancete!$AB$9:$AB$268)</f>
        <v>#VALUE!</v>
      </c>
    </row>
    <row r="9" spans="1:2" ht="15.6">
      <c r="A9" s="25" t="s">
        <v>70</v>
      </c>
      <c r="B9" s="26">
        <v>0</v>
      </c>
    </row>
    <row r="10" spans="1:2" ht="15.6">
      <c r="A10" s="23" t="s">
        <v>71</v>
      </c>
      <c r="B10" s="24">
        <v>0</v>
      </c>
    </row>
    <row r="11" spans="1:2" ht="15.6">
      <c r="A11" s="25" t="s">
        <v>72</v>
      </c>
      <c r="B11" s="26">
        <v>0</v>
      </c>
    </row>
    <row r="12" spans="1:2">
      <c r="A12" s="27" t="s">
        <v>73</v>
      </c>
      <c r="B12" s="28">
        <v>0</v>
      </c>
    </row>
    <row r="13" spans="1:2" ht="15.6">
      <c r="A13" s="23" t="s">
        <v>74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6">
      <c r="A14" s="25" t="s">
        <v>75</v>
      </c>
      <c r="B14" s="26">
        <v>0</v>
      </c>
    </row>
    <row r="15" spans="1:2" ht="15.6">
      <c r="A15" s="23" t="s">
        <v>76</v>
      </c>
      <c r="B15" s="24">
        <v>0</v>
      </c>
    </row>
    <row r="16" spans="1:2" ht="15.6">
      <c r="A16" s="25" t="s">
        <v>77</v>
      </c>
      <c r="B16" s="26"/>
    </row>
    <row r="17" spans="1:2">
      <c r="A17" s="27" t="s">
        <v>78</v>
      </c>
      <c r="B17" s="28">
        <v>0</v>
      </c>
    </row>
    <row r="18" spans="1:2">
      <c r="A18" s="19" t="s">
        <v>79</v>
      </c>
      <c r="B18" s="29">
        <f>B12+B17</f>
        <v>0</v>
      </c>
    </row>
    <row r="19" spans="1:2">
      <c r="A19" s="30" t="s">
        <v>80</v>
      </c>
      <c r="B19" s="31"/>
    </row>
    <row r="20" spans="1:2" ht="15.6">
      <c r="A20" s="23" t="s">
        <v>81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6">
      <c r="A21" s="25" t="s">
        <v>82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6">
      <c r="A22" s="23" t="s">
        <v>83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6">
      <c r="A23" s="25" t="s">
        <v>84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6">
      <c r="A24" s="23" t="s">
        <v>85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6">
      <c r="A25" s="25" t="s">
        <v>86</v>
      </c>
      <c r="B25" s="40">
        <v>0</v>
      </c>
    </row>
    <row r="26" spans="1:2">
      <c r="A26" s="27" t="s">
        <v>87</v>
      </c>
      <c r="B26" s="28" t="e">
        <f>SUM(B20:B24)</f>
        <v>#VALUE!</v>
      </c>
    </row>
    <row r="27" spans="1:2">
      <c r="A27" s="32" t="s">
        <v>88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89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90</v>
      </c>
      <c r="B29" s="41">
        <v>0</v>
      </c>
    </row>
    <row r="30" spans="1:2">
      <c r="A30" s="32" t="s">
        <v>91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92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93</v>
      </c>
      <c r="B32" s="29" t="e">
        <f>SUM(B26:B31)</f>
        <v>#VALUE!</v>
      </c>
    </row>
    <row r="33" spans="1:2">
      <c r="A33" s="30" t="s">
        <v>94</v>
      </c>
      <c r="B33" s="165"/>
    </row>
    <row r="34" spans="1:2" ht="15.6">
      <c r="A34" s="23" t="s">
        <v>95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6">
      <c r="A35" s="25" t="s">
        <v>96</v>
      </c>
      <c r="B35" s="26">
        <v>0</v>
      </c>
    </row>
    <row r="36" spans="1:2" ht="15.6">
      <c r="A36" s="23" t="s">
        <v>97</v>
      </c>
      <c r="B36" s="24">
        <v>0</v>
      </c>
    </row>
    <row r="37" spans="1:2" ht="15.6">
      <c r="A37" s="25" t="s">
        <v>98</v>
      </c>
      <c r="B37" s="26">
        <v>0</v>
      </c>
    </row>
    <row r="38" spans="1:2" ht="15.6">
      <c r="A38" s="33" t="s">
        <v>99</v>
      </c>
      <c r="B38" s="34">
        <v>0</v>
      </c>
    </row>
    <row r="39" spans="1:2">
      <c r="A39" s="19" t="s">
        <v>100</v>
      </c>
      <c r="B39" s="29" t="e">
        <f>SUM(B34:B38)</f>
        <v>#VALUE!</v>
      </c>
    </row>
    <row r="40" spans="1:2">
      <c r="A40" s="35" t="s">
        <v>101</v>
      </c>
      <c r="B40" s="36" t="e">
        <f>SUM(B32+B39)</f>
        <v>#VALUE!</v>
      </c>
    </row>
    <row r="41" spans="1:2" ht="15" thickBot="1">
      <c r="A41" s="17" t="s">
        <v>102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  <col min="5" max="16384" width="8.88671875" style="215"/>
  </cols>
  <sheetData>
    <row r="1" spans="1:4">
      <c r="A1" s="454"/>
      <c r="B1" s="455"/>
      <c r="C1" s="261"/>
      <c r="D1" s="456"/>
    </row>
    <row r="2" spans="1:4" ht="21" customHeight="1">
      <c r="A2" s="459" t="s">
        <v>242</v>
      </c>
      <c r="B2" s="460"/>
      <c r="C2" s="262"/>
      <c r="D2" s="457"/>
    </row>
    <row r="3" spans="1:4" ht="13.2" customHeight="1">
      <c r="A3" s="461"/>
      <c r="B3" s="462"/>
      <c r="C3" s="263"/>
      <c r="D3" s="458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SUMIF(FINANCEIRO!$I$5:$I$441,C6,FINANCEIRO!$L$5:$L$441)</f>
        <v>396163.32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SUMIF(FINANCEIRO!$I$5:$I$441,C7,FINANCEIRO!$L$5:$L$441)</f>
        <v>124532.8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SUMIF(FINANCEIRO!$I$5:$I$441,C8,FINANCEIRO!$L$5:$L$441)</f>
        <v>6129.51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SUMIF(FINANCEIRO!$I$5:$I$441,C9,FINANCEIRO!$L$5:$L$441)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SUMIF(FINANCEIRO!$I$5:$I$441,C10,FINANCEIRO!$L$5:$L$441)</f>
        <v>270472.33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SUMIF(FINANCEIRO!$I$5:$I$441,C11,FINANCEIRO!$L$5:$L$441)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SUMIF(FINANCEIRO!$I$5:$I$441,C12,FINANCEIRO!$L$5:$L$441)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SUMIF(FINANCEIRO!$I$5:$I$441,C13,FINANCEIRO!$L$5:$L$441)</f>
        <v>0</v>
      </c>
    </row>
    <row r="14" spans="1:4">
      <c r="A14" s="264" t="s">
        <v>251</v>
      </c>
      <c r="B14" s="265" t="s">
        <v>288</v>
      </c>
      <c r="C14" s="254" t="s">
        <v>251</v>
      </c>
      <c r="D14" s="253">
        <f>SUMIF(FINANCEIRO!$I$5:$I$441,C14,FINANCEIRO!$L$5:$L$441)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SUMIF(FINANCEIRO!$I$5:$I$441,C15,FINANCEIRO!$L$5:$L$441)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SUMIF(FINANCEIRO!$I$5:$I$441,C16,FINANCEIRO!$L$5:$L$441)</f>
        <v>797297.96</v>
      </c>
    </row>
    <row r="17" spans="1:4">
      <c r="A17" s="250">
        <v>2</v>
      </c>
      <c r="B17" s="251" t="s">
        <v>254</v>
      </c>
      <c r="C17" s="251"/>
      <c r="D17" s="253"/>
    </row>
    <row r="18" spans="1:4">
      <c r="A18" s="266" t="s">
        <v>24</v>
      </c>
      <c r="B18" s="267" t="s">
        <v>255</v>
      </c>
      <c r="C18" s="254" t="s">
        <v>24</v>
      </c>
      <c r="D18" s="253">
        <f>SUMIF(FINANCEIRO!$I$5:$I$441,C18,FINANCEIRO!$L$5:$L$441)</f>
        <v>81067.470000000016</v>
      </c>
    </row>
    <row r="19" spans="1:4">
      <c r="A19" s="266" t="s">
        <v>25</v>
      </c>
      <c r="B19" s="267" t="s">
        <v>256</v>
      </c>
      <c r="C19" s="254" t="s">
        <v>25</v>
      </c>
      <c r="D19" s="253">
        <f>SUMIF(FINANCEIRO!$I$5:$I$441,C19,FINANCEIRO!$L$5:$L$441)</f>
        <v>61514.310000000005</v>
      </c>
    </row>
    <row r="20" spans="1:4">
      <c r="A20" s="266" t="s">
        <v>26</v>
      </c>
      <c r="B20" s="267" t="s">
        <v>290</v>
      </c>
      <c r="C20" s="254" t="s">
        <v>26</v>
      </c>
      <c r="D20" s="253">
        <f>SUMIF(FINANCEIRO!$I$5:$I$441,C20,FINANCEIRO!$L$5:$L$441)</f>
        <v>0</v>
      </c>
    </row>
    <row r="21" spans="1:4">
      <c r="A21" s="266" t="s">
        <v>291</v>
      </c>
      <c r="B21" s="267" t="s">
        <v>292</v>
      </c>
      <c r="C21" s="254" t="s">
        <v>291</v>
      </c>
      <c r="D21" s="253">
        <f>SUMIF(FINANCEIRO!$I$5:$I$441,C21,FINANCEIRO!$L$5:$L$441)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SUMIF(FINANCEIRO!$I$5:$I$441,C22,FINANCEIRO!$L$5:$L$441)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SUMIF(FINANCEIRO!$I$5:$I$441,C23,FINANCEIRO!$L$5:$L$441)</f>
        <v>16623.78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SUMIF(FINANCEIRO!$I$5:$I$441,C24,FINANCEIRO!$L$5:$L$441)</f>
        <v>1804.64</v>
      </c>
    </row>
    <row r="25" spans="1:4">
      <c r="A25" s="255"/>
      <c r="B25" s="256" t="s">
        <v>257</v>
      </c>
      <c r="C25" s="256" t="s">
        <v>62</v>
      </c>
      <c r="D25" s="257">
        <f>SUMIF(FINANCEIRO!$I$5:$I$441,C25,FINANCEIRO!$L$5:$L$441)</f>
        <v>161010.20000000001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SUMIF(FINANCEIRO!$I$5:$I$441,C27,FINANCEIRO!$L$5:$L$441)</f>
        <v>212191.64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SUMIF(FINANCEIRO!$I$5:$I$441,C28,FINANCEIRO!$L$5:$L$441)</f>
        <v>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SUMIF(FINANCEIRO!$I$5:$I$441,C29,FINANCEIRO!$L$5:$L$441)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SUMIF(FINANCEIRO!$I$5:$I$441,C30,FINANCEIRO!$L$5:$L$441)</f>
        <v>1362.57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SUMIF(FINANCEIRO!$I$5:$I$441,C31,FINANCEIRO!$L$5:$L$441)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SUMIF(FINANCEIRO!$I$5:$I$441,C32,FINANCEIRO!$L$5:$L$441)</f>
        <v>43578.77</v>
      </c>
    </row>
    <row r="33" spans="1:4">
      <c r="A33" s="268" t="s">
        <v>33</v>
      </c>
      <c r="B33" s="270" t="s">
        <v>261</v>
      </c>
      <c r="C33" s="254" t="s">
        <v>33</v>
      </c>
      <c r="D33" s="253">
        <f>SUMIF(FINANCEIRO!$I$5:$I$441,C33,FINANCEIRO!$L$5:$L$441)</f>
        <v>38606.92</v>
      </c>
    </row>
    <row r="34" spans="1:4">
      <c r="A34" s="268" t="s">
        <v>34</v>
      </c>
      <c r="B34" s="270" t="s">
        <v>262</v>
      </c>
      <c r="C34" s="254" t="s">
        <v>34</v>
      </c>
      <c r="D34" s="253">
        <f>SUMIF(FINANCEIRO!$I$5:$I$441,C34,FINANCEIRO!$L$5:$L$441)</f>
        <v>0</v>
      </c>
    </row>
    <row r="35" spans="1:4">
      <c r="A35" s="268" t="s">
        <v>35</v>
      </c>
      <c r="B35" s="270" t="s">
        <v>300</v>
      </c>
      <c r="C35" s="254" t="s">
        <v>35</v>
      </c>
      <c r="D35" s="253">
        <f>SUMIF(FINANCEIRO!$I$5:$I$441,C35,FINANCEIRO!$L$5:$L$441)</f>
        <v>35350</v>
      </c>
    </row>
    <row r="36" spans="1:4">
      <c r="A36" s="268" t="s">
        <v>37</v>
      </c>
      <c r="B36" s="270" t="s">
        <v>301</v>
      </c>
      <c r="C36" s="254" t="s">
        <v>37</v>
      </c>
      <c r="D36" s="253">
        <f>SUMIF(FINANCEIRO!$I$5:$I$441,C36,FINANCEIRO!$L$5:$L$441)</f>
        <v>0</v>
      </c>
    </row>
    <row r="37" spans="1:4">
      <c r="A37" s="268" t="s">
        <v>264</v>
      </c>
      <c r="B37" s="270" t="s">
        <v>302</v>
      </c>
      <c r="C37" s="254" t="s">
        <v>264</v>
      </c>
      <c r="D37" s="253">
        <f>SUMIF(FINANCEIRO!$I$5:$I$441,C37,FINANCEIRO!$L$5:$L$441)</f>
        <v>31500</v>
      </c>
    </row>
    <row r="38" spans="1:4">
      <c r="A38" s="268" t="s">
        <v>266</v>
      </c>
      <c r="B38" s="270" t="s">
        <v>263</v>
      </c>
      <c r="C38" s="254" t="s">
        <v>266</v>
      </c>
      <c r="D38" s="253">
        <f>SUMIF(FINANCEIRO!$I$5:$I$441,C38,FINANCEIRO!$L$5:$L$441)</f>
        <v>0</v>
      </c>
    </row>
    <row r="39" spans="1:4">
      <c r="A39" s="268" t="s">
        <v>38</v>
      </c>
      <c r="B39" s="270" t="s">
        <v>46</v>
      </c>
      <c r="C39" s="254" t="s">
        <v>38</v>
      </c>
      <c r="D39" s="253">
        <f>SUMIF(FINANCEIRO!$I$5:$I$441,C39,FINANCEIRO!$L$5:$L$441)</f>
        <v>0</v>
      </c>
    </row>
    <row r="40" spans="1:4">
      <c r="A40" s="268" t="s">
        <v>268</v>
      </c>
      <c r="B40" s="270" t="s">
        <v>265</v>
      </c>
      <c r="C40" s="254" t="s">
        <v>268</v>
      </c>
      <c r="D40" s="253">
        <f>SUMIF(FINANCEIRO!$I$5:$I$441,C40,FINANCEIRO!$L$5:$L$441)</f>
        <v>0</v>
      </c>
    </row>
    <row r="41" spans="1:4">
      <c r="A41" s="268" t="s">
        <v>40</v>
      </c>
      <c r="B41" s="270" t="s">
        <v>267</v>
      </c>
      <c r="C41" s="254" t="s">
        <v>40</v>
      </c>
      <c r="D41" s="253">
        <f>SUMIF(FINANCEIRO!$I$5:$I$441,C41,FINANCEIRO!$L$5:$L$441)</f>
        <v>0</v>
      </c>
    </row>
    <row r="42" spans="1:4">
      <c r="A42" s="268" t="s">
        <v>41</v>
      </c>
      <c r="B42" s="270" t="s">
        <v>303</v>
      </c>
      <c r="C42" s="254" t="s">
        <v>41</v>
      </c>
      <c r="D42" s="253">
        <f>SUMIF(FINANCEIRO!$I$5:$I$441,C42,FINANCEIRO!$L$5:$L$441)</f>
        <v>0</v>
      </c>
    </row>
    <row r="43" spans="1:4">
      <c r="A43" s="268" t="s">
        <v>42</v>
      </c>
      <c r="B43" s="270" t="s">
        <v>304</v>
      </c>
      <c r="C43" s="254" t="s">
        <v>42</v>
      </c>
      <c r="D43" s="253">
        <f>SUMIF(FINANCEIRO!$I$5:$I$441,C43,FINANCEIRO!$L$5:$L$441)</f>
        <v>7998.31</v>
      </c>
    </row>
    <row r="44" spans="1:4">
      <c r="A44" s="268" t="s">
        <v>45</v>
      </c>
      <c r="B44" s="270" t="s">
        <v>53</v>
      </c>
      <c r="C44" s="254" t="s">
        <v>45</v>
      </c>
      <c r="D44" s="253">
        <f>SUMIF(FINANCEIRO!$I$5:$I$441,C44,FINANCEIRO!$L$5:$L$441)</f>
        <v>0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SUMIF(FINANCEIRO!$I$5:$I$441,C45,FINANCEIRO!$L$5:$L$441)</f>
        <v>0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SUMIF(FINANCEIRO!$I$5:$I$441,C46,FINANCEIRO!$L$5:$L$441)</f>
        <v>0</v>
      </c>
    </row>
    <row r="47" spans="1:4">
      <c r="A47" s="268" t="s">
        <v>307</v>
      </c>
      <c r="B47" s="270" t="s">
        <v>308</v>
      </c>
      <c r="C47" s="254" t="s">
        <v>307</v>
      </c>
      <c r="D47" s="253">
        <f>SUMIF(FINANCEIRO!$I$5:$I$441,C47,FINANCEIRO!$L$5:$L$441)</f>
        <v>1172239.1799999997</v>
      </c>
    </row>
    <row r="48" spans="1:4">
      <c r="A48" s="268" t="s">
        <v>309</v>
      </c>
      <c r="B48" s="270" t="s">
        <v>310</v>
      </c>
      <c r="C48" s="254" t="s">
        <v>309</v>
      </c>
      <c r="D48" s="253">
        <f>SUMIF(FINANCEIRO!$I$5:$I$441,C48,FINANCEIRO!$L$5:$L$441)</f>
        <v>7378</v>
      </c>
    </row>
    <row r="49" spans="1:4">
      <c r="A49" s="268" t="s">
        <v>311</v>
      </c>
      <c r="B49" s="270" t="s">
        <v>312</v>
      </c>
      <c r="C49" s="254" t="s">
        <v>311</v>
      </c>
      <c r="D49" s="253">
        <f>SUMIF(FINANCEIRO!$I$5:$I$441,C49,FINANCEIRO!$L$5:$L$441)</f>
        <v>7878</v>
      </c>
    </row>
    <row r="50" spans="1:4">
      <c r="A50" s="268" t="s">
        <v>313</v>
      </c>
      <c r="B50" s="270" t="s">
        <v>314</v>
      </c>
      <c r="C50" s="268" t="s">
        <v>313</v>
      </c>
      <c r="D50" s="253">
        <f>SUMIF(FINANCEIRO!$I$5:$I$441,C50,FINANCEIRO!$L$5:$L$441)</f>
        <v>0</v>
      </c>
    </row>
    <row r="51" spans="1:4">
      <c r="A51" s="268" t="s">
        <v>315</v>
      </c>
      <c r="B51" s="270" t="s">
        <v>269</v>
      </c>
      <c r="C51" s="268" t="s">
        <v>315</v>
      </c>
      <c r="D51" s="253">
        <f>SUMIF(FINANCEIRO!$I$5:$I$441,C51,FINANCEIRO!$L$5:$L$441)</f>
        <v>0</v>
      </c>
    </row>
    <row r="52" spans="1:4">
      <c r="A52" s="268" t="s">
        <v>316</v>
      </c>
      <c r="B52" s="269" t="s">
        <v>317</v>
      </c>
      <c r="C52" s="268" t="s">
        <v>316</v>
      </c>
      <c r="D52" s="253">
        <f>SUMIF(FINANCEIRO!$I$5:$I$441,C52,FINANCEIRO!$L$5:$L$441)</f>
        <v>0</v>
      </c>
    </row>
    <row r="53" spans="1:4">
      <c r="A53" s="268" t="s">
        <v>318</v>
      </c>
      <c r="B53" s="270" t="s">
        <v>319</v>
      </c>
      <c r="C53" s="268" t="s">
        <v>318</v>
      </c>
      <c r="D53" s="253">
        <f>SUMIF(FINANCEIRO!$I$5:$I$441,C53,FINANCEIRO!$L$5:$L$441)</f>
        <v>314.5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SUMIF(FINANCEIRO!$I$5:$I$441,C54,FINANCEIRO!$L$5:$L$441)</f>
        <v>33554.539999999986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SUMIF(FINANCEIRO!$I$5:$I$441,C55,FINANCEIRO!$L$5:$L$441)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SUMIF(FINANCEIRO!$I$5:$I$441,C56,FINANCEIRO!$L$5:$L$441)</f>
        <v>10824.05</v>
      </c>
    </row>
    <row r="57" spans="1:4">
      <c r="A57" s="268" t="s">
        <v>326</v>
      </c>
      <c r="B57" s="270" t="s">
        <v>225</v>
      </c>
      <c r="C57" s="268" t="s">
        <v>326</v>
      </c>
      <c r="D57" s="253">
        <f>SUMIF(FINANCEIRO!$I$5:$I$441,C57,FINANCEIRO!$L$5:$L$441)</f>
        <v>1996.49</v>
      </c>
    </row>
    <row r="58" spans="1:4">
      <c r="A58" s="268" t="s">
        <v>327</v>
      </c>
      <c r="B58" s="270" t="s">
        <v>252</v>
      </c>
      <c r="C58" s="268" t="s">
        <v>327</v>
      </c>
      <c r="D58" s="253">
        <f>SUMIF(FINANCEIRO!$I$5:$I$441,C58,FINANCEIRO!$L$5:$L$441)</f>
        <v>47809.270000000004</v>
      </c>
    </row>
    <row r="59" spans="1:4">
      <c r="A59" s="255"/>
      <c r="B59" s="256" t="s">
        <v>271</v>
      </c>
      <c r="C59" s="256" t="s">
        <v>63</v>
      </c>
      <c r="D59" s="257">
        <f>SUMIF(FINANCEIRO!$I$5:$I$441,C59,FINANCEIRO!$L$5:$L$441)</f>
        <v>1671882.2400000007</v>
      </c>
    </row>
    <row r="60" spans="1:4">
      <c r="A60" s="250">
        <v>4</v>
      </c>
      <c r="B60" s="251" t="s">
        <v>272</v>
      </c>
      <c r="C60" s="251"/>
      <c r="D60" s="253"/>
    </row>
    <row r="61" spans="1:4">
      <c r="A61" s="271" t="s">
        <v>47</v>
      </c>
      <c r="B61" s="272" t="s">
        <v>273</v>
      </c>
      <c r="C61" s="271" t="s">
        <v>47</v>
      </c>
      <c r="D61" s="253">
        <f>SUMIF(FINANCEIRO!$I$5:$I$441,C61,FINANCEIRO!$L$5:$L$441)</f>
        <v>12000</v>
      </c>
    </row>
    <row r="62" spans="1:4">
      <c r="A62" s="271" t="s">
        <v>48</v>
      </c>
      <c r="B62" s="272" t="s">
        <v>274</v>
      </c>
      <c r="C62" s="271" t="s">
        <v>48</v>
      </c>
      <c r="D62" s="253">
        <f>SUMIF(FINANCEIRO!$I$5:$I$441,C62,FINANCEIRO!$L$5:$L$441)</f>
        <v>0</v>
      </c>
    </row>
    <row r="63" spans="1:4">
      <c r="A63" s="271" t="s">
        <v>49</v>
      </c>
      <c r="B63" s="272" t="s">
        <v>275</v>
      </c>
      <c r="C63" s="271" t="s">
        <v>49</v>
      </c>
      <c r="D63" s="253">
        <f>SUMIF(FINANCEIRO!$I$5:$I$441,C63,FINANCEIRO!$L$5:$L$441)</f>
        <v>0</v>
      </c>
    </row>
    <row r="64" spans="1:4">
      <c r="A64" s="271" t="s">
        <v>50</v>
      </c>
      <c r="B64" s="272" t="s">
        <v>276</v>
      </c>
      <c r="C64" s="271" t="s">
        <v>50</v>
      </c>
      <c r="D64" s="253">
        <f>SUMIF(FINANCEIRO!$I$5:$I$441,C64,FINANCEIRO!$L$5:$L$441)</f>
        <v>0</v>
      </c>
    </row>
    <row r="65" spans="1:4">
      <c r="A65" s="271" t="s">
        <v>51</v>
      </c>
      <c r="B65" s="272" t="s">
        <v>277</v>
      </c>
      <c r="C65" s="271" t="s">
        <v>51</v>
      </c>
      <c r="D65" s="253">
        <f>SUMIF(FINANCEIRO!$I$5:$I$441,C65,FINANCEIRO!$L$5:$L$441)</f>
        <v>0</v>
      </c>
    </row>
    <row r="66" spans="1:4">
      <c r="A66" s="271" t="s">
        <v>52</v>
      </c>
      <c r="B66" s="272" t="s">
        <v>278</v>
      </c>
      <c r="C66" s="271" t="s">
        <v>52</v>
      </c>
      <c r="D66" s="253">
        <f>SUMIF(FINANCEIRO!$I$5:$I$441,C66,FINANCEIRO!$L$5:$L$441)</f>
        <v>0</v>
      </c>
    </row>
    <row r="67" spans="1:4">
      <c r="A67" s="271" t="s">
        <v>279</v>
      </c>
      <c r="B67" s="272" t="s">
        <v>328</v>
      </c>
      <c r="C67" s="271" t="s">
        <v>279</v>
      </c>
      <c r="D67" s="253">
        <f>SUMIF(FINANCEIRO!$I$5:$I$441,C67,FINANCEIRO!$L$5:$L$441)</f>
        <v>3317.5199999999959</v>
      </c>
    </row>
    <row r="68" spans="1:4">
      <c r="A68" s="271" t="s">
        <v>329</v>
      </c>
      <c r="B68" s="272" t="s">
        <v>330</v>
      </c>
      <c r="C68" s="271" t="s">
        <v>329</v>
      </c>
      <c r="D68" s="253">
        <f>SUMIF(FINANCEIRO!$I$5:$I$441,C68,FINANCEIRO!$L$5:$L$441)</f>
        <v>7703.59</v>
      </c>
    </row>
    <row r="69" spans="1:4">
      <c r="A69" s="271" t="s">
        <v>331</v>
      </c>
      <c r="B69" s="272" t="s">
        <v>252</v>
      </c>
      <c r="C69" s="271" t="s">
        <v>331</v>
      </c>
      <c r="D69" s="253">
        <f>SUMIF(FINANCEIRO!$I$5:$I$441,C69,FINANCEIRO!$L$5:$L$441)</f>
        <v>0</v>
      </c>
    </row>
    <row r="70" spans="1:4">
      <c r="A70" s="255"/>
      <c r="B70" s="256" t="s">
        <v>280</v>
      </c>
      <c r="C70" s="256" t="s">
        <v>64</v>
      </c>
      <c r="D70" s="257">
        <f>SUMIF(FINANCEIRO!$I$5:$I$441,C70,FINANCEIRO!$L$5:$L$441)</f>
        <v>23021.110000000015</v>
      </c>
    </row>
    <row r="71" spans="1:4">
      <c r="A71" s="255" t="s">
        <v>8</v>
      </c>
      <c r="B71" s="256" t="s">
        <v>281</v>
      </c>
      <c r="C71" s="256"/>
      <c r="D71" s="257">
        <f>D70+D59+D25+D16</f>
        <v>2653211.5100000007</v>
      </c>
    </row>
    <row r="72" spans="1:4">
      <c r="A72" s="255" t="s">
        <v>43</v>
      </c>
      <c r="B72" s="256" t="s">
        <v>44</v>
      </c>
      <c r="C72" s="256"/>
      <c r="D72" s="257">
        <f>SUMIF(FINANCEIRO!$I$5:$I$441,C72,FINANCEIRO!$L$5:$L$441)</f>
        <v>0</v>
      </c>
    </row>
    <row r="73" spans="1:4">
      <c r="A73" s="463" t="s">
        <v>282</v>
      </c>
      <c r="B73" s="464"/>
      <c r="C73" s="464"/>
      <c r="D73" s="465"/>
    </row>
    <row r="74" spans="1:4">
      <c r="A74" s="451" t="s">
        <v>283</v>
      </c>
      <c r="B74" s="452"/>
      <c r="C74" s="452"/>
      <c r="D74" s="453"/>
    </row>
    <row r="75" spans="1:4">
      <c r="A75" s="451" t="s">
        <v>284</v>
      </c>
      <c r="B75" s="452"/>
      <c r="C75" s="452"/>
      <c r="D75" s="453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9" customWidth="1"/>
  </cols>
  <sheetData>
    <row r="1" spans="1:9" ht="15.6">
      <c r="A1" s="476" t="str">
        <f>INICIO!C5</f>
        <v xml:space="preserve">UNIDADE: </v>
      </c>
      <c r="B1" s="476"/>
      <c r="C1" s="476"/>
      <c r="D1" s="476"/>
      <c r="E1" s="476"/>
      <c r="F1" s="476"/>
      <c r="G1" s="190"/>
      <c r="H1" s="191" t="str">
        <f>INICIO!C6</f>
        <v>MÊS: 12/2021</v>
      </c>
      <c r="I1" s="203"/>
    </row>
    <row r="2" spans="1:9" ht="15.6">
      <c r="A2" s="477" t="str">
        <f>INICIO!C4</f>
        <v>OS: INSTITUTO DIVA ALVES DO BRASIL - IDAB</v>
      </c>
      <c r="B2" s="477"/>
      <c r="C2" s="477"/>
      <c r="D2" s="477"/>
      <c r="E2" s="477"/>
      <c r="F2" s="477"/>
      <c r="G2" s="192"/>
      <c r="H2" s="192"/>
      <c r="I2" s="204"/>
    </row>
    <row r="3" spans="1:9" ht="15.6">
      <c r="A3" s="478" t="s">
        <v>122</v>
      </c>
      <c r="B3" s="478"/>
      <c r="C3" s="478"/>
      <c r="D3" s="478"/>
      <c r="E3" s="478"/>
      <c r="F3" s="478"/>
      <c r="G3" s="478"/>
      <c r="H3" s="478"/>
      <c r="I3" s="204"/>
    </row>
    <row r="4" spans="1:9" ht="15.6">
      <c r="A4" s="479"/>
      <c r="B4" s="479"/>
      <c r="C4" s="479"/>
      <c r="D4" s="479"/>
      <c r="E4" s="479"/>
      <c r="F4" s="479"/>
      <c r="G4" s="479"/>
      <c r="H4" s="479"/>
      <c r="I4" s="205"/>
    </row>
    <row r="5" spans="1:9" ht="24">
      <c r="A5" s="480" t="s">
        <v>123</v>
      </c>
      <c r="B5" s="480" t="s">
        <v>124</v>
      </c>
      <c r="C5" s="480" t="s">
        <v>125</v>
      </c>
      <c r="D5" s="480" t="s">
        <v>126</v>
      </c>
      <c r="E5" s="480" t="s">
        <v>127</v>
      </c>
      <c r="F5" s="480"/>
      <c r="G5" s="480" t="s">
        <v>128</v>
      </c>
      <c r="H5" s="480"/>
      <c r="I5" s="193" t="s">
        <v>224</v>
      </c>
    </row>
    <row r="6" spans="1:9" ht="15.6">
      <c r="A6" s="480"/>
      <c r="B6" s="480"/>
      <c r="C6" s="480"/>
      <c r="D6" s="480"/>
      <c r="E6" s="61" t="s">
        <v>129</v>
      </c>
      <c r="F6" s="61" t="s">
        <v>130</v>
      </c>
      <c r="G6" s="61" t="s">
        <v>131</v>
      </c>
      <c r="H6" s="61" t="s">
        <v>132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6">
      <c r="A61" s="481"/>
      <c r="B61" s="481"/>
      <c r="C61" s="481"/>
      <c r="D61" s="481"/>
      <c r="E61" s="481"/>
      <c r="F61" s="481"/>
      <c r="G61" s="195">
        <f>SUM(G7:G60)</f>
        <v>979387.58000000007</v>
      </c>
      <c r="H61" s="196">
        <f>SUM(H7:H60)</f>
        <v>964277.19</v>
      </c>
      <c r="I61" s="207"/>
    </row>
    <row r="63" spans="1:9" ht="15.6">
      <c r="A63" s="474" t="s">
        <v>133</v>
      </c>
      <c r="B63" s="475"/>
      <c r="C63" s="475"/>
      <c r="D63" s="475"/>
      <c r="E63" s="475"/>
      <c r="F63" s="475"/>
      <c r="G63" s="475"/>
      <c r="H63" s="475"/>
      <c r="I63" s="208"/>
    </row>
    <row r="64" spans="1:9" ht="15.6">
      <c r="A64" s="474" t="s">
        <v>134</v>
      </c>
      <c r="B64" s="475"/>
      <c r="C64" s="475"/>
      <c r="D64" s="475"/>
      <c r="E64" s="475"/>
      <c r="F64" s="475"/>
      <c r="G64" s="475"/>
      <c r="H64" s="475"/>
      <c r="I64" s="208"/>
    </row>
    <row r="65" spans="1:9" ht="15.6">
      <c r="A65" s="474" t="s">
        <v>135</v>
      </c>
      <c r="B65" s="475"/>
      <c r="C65" s="475"/>
      <c r="D65" s="475"/>
      <c r="E65" s="475"/>
      <c r="F65" s="475"/>
      <c r="G65" s="475"/>
      <c r="H65" s="475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3" t="str">
        <f>INICIO!C5</f>
        <v xml:space="preserve">UNIDADE: </v>
      </c>
      <c r="B1" s="484"/>
      <c r="C1" s="484"/>
      <c r="D1" s="484"/>
      <c r="E1" s="484"/>
      <c r="F1" s="484"/>
      <c r="G1" s="484"/>
      <c r="H1" s="484"/>
      <c r="I1" s="78"/>
      <c r="J1" s="78"/>
      <c r="K1" s="79"/>
      <c r="L1" s="93" t="str">
        <f>INICIO!C6</f>
        <v>MÊS: 12/2021</v>
      </c>
    </row>
    <row r="2" spans="1:12">
      <c r="A2" s="485" t="str">
        <f>INICIO!C5</f>
        <v xml:space="preserve">UNIDADE: 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7"/>
    </row>
    <row r="3" spans="1:12">
      <c r="A3" s="488" t="s">
        <v>136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90"/>
    </row>
    <row r="4" spans="1:12">
      <c r="A4" s="491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3"/>
    </row>
    <row r="5" spans="1:12" ht="36">
      <c r="A5" s="80" t="s">
        <v>137</v>
      </c>
      <c r="B5" s="81" t="s">
        <v>138</v>
      </c>
      <c r="C5" s="81" t="s">
        <v>139</v>
      </c>
      <c r="D5" s="81"/>
      <c r="E5" s="81" t="s">
        <v>140</v>
      </c>
      <c r="F5" s="81" t="s">
        <v>141</v>
      </c>
      <c r="G5" s="81" t="s">
        <v>142</v>
      </c>
      <c r="H5" s="81" t="s">
        <v>143</v>
      </c>
      <c r="I5" s="81" t="s">
        <v>144</v>
      </c>
      <c r="J5" s="81" t="s">
        <v>145</v>
      </c>
      <c r="K5" s="81" t="s">
        <v>146</v>
      </c>
      <c r="L5" s="82" t="s">
        <v>147</v>
      </c>
    </row>
    <row r="6" spans="1:12">
      <c r="A6" s="74"/>
      <c r="B6" s="87"/>
      <c r="C6" s="87"/>
      <c r="D6" s="87"/>
      <c r="E6" s="87" t="s">
        <v>148</v>
      </c>
      <c r="F6" s="88" t="s">
        <v>148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" thickBot="1">
      <c r="A51" s="494" t="s">
        <v>149</v>
      </c>
      <c r="B51" s="495"/>
      <c r="C51" s="495"/>
      <c r="D51" s="495"/>
      <c r="E51" s="496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6">
      <c r="A53" s="482" t="s">
        <v>150</v>
      </c>
      <c r="B53" s="482"/>
      <c r="C53" s="482"/>
      <c r="D53" s="482"/>
      <c r="E53" s="482"/>
      <c r="F53" s="482"/>
      <c r="G53" s="482"/>
      <c r="H53" s="482"/>
      <c r="I53" s="482"/>
      <c r="J53" s="482"/>
      <c r="K53" s="62"/>
      <c r="L53" s="62"/>
    </row>
    <row r="54" spans="1:12" ht="15.6">
      <c r="A54" s="482"/>
      <c r="B54" s="482"/>
      <c r="C54" s="482"/>
      <c r="D54" s="482"/>
      <c r="E54" s="482"/>
      <c r="F54" s="482"/>
      <c r="G54" s="482"/>
      <c r="H54" s="482"/>
      <c r="I54" s="482"/>
      <c r="J54" s="482"/>
      <c r="K54" s="62"/>
      <c r="L54" s="62"/>
    </row>
    <row r="55" spans="1:12" ht="15.6">
      <c r="A55" s="482"/>
      <c r="B55" s="482"/>
      <c r="C55" s="482"/>
      <c r="D55" s="482"/>
      <c r="E55" s="482"/>
      <c r="F55" s="482"/>
      <c r="G55" s="482"/>
      <c r="H55" s="482"/>
      <c r="I55" s="482"/>
      <c r="J55" s="482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0" t="str">
        <f>INICIO!C4</f>
        <v>OS: INSTITUTO DIVA ALVES DO BRASIL - IDAB</v>
      </c>
      <c r="B1" s="501"/>
      <c r="C1" s="501"/>
      <c r="D1" s="501"/>
      <c r="E1" s="501"/>
      <c r="F1" s="132" t="str">
        <f>INICIO!C6</f>
        <v>MÊS: 12/2021</v>
      </c>
    </row>
    <row r="2" spans="1:6">
      <c r="A2" s="502" t="str">
        <f>INICIO!C5</f>
        <v xml:space="preserve">UNIDADE: </v>
      </c>
      <c r="B2" s="503"/>
      <c r="C2" s="503"/>
      <c r="D2" s="503"/>
      <c r="E2" s="503"/>
      <c r="F2" s="504"/>
    </row>
    <row r="3" spans="1:6">
      <c r="A3" s="505" t="s">
        <v>167</v>
      </c>
      <c r="B3" s="506"/>
      <c r="C3" s="506"/>
      <c r="D3" s="506"/>
      <c r="E3" s="506"/>
      <c r="F3" s="507"/>
    </row>
    <row r="4" spans="1:6">
      <c r="A4" s="508"/>
      <c r="B4" s="509"/>
      <c r="C4" s="509"/>
      <c r="D4" s="509"/>
      <c r="E4" s="509"/>
      <c r="F4" s="510"/>
    </row>
    <row r="5" spans="1:6">
      <c r="A5" s="129" t="s">
        <v>168</v>
      </c>
      <c r="B5" s="130" t="s">
        <v>169</v>
      </c>
      <c r="C5" s="130" t="s">
        <v>170</v>
      </c>
      <c r="D5" s="130" t="s">
        <v>56</v>
      </c>
      <c r="E5" s="130" t="s">
        <v>141</v>
      </c>
      <c r="F5" s="131" t="s">
        <v>145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" thickBot="1">
      <c r="A55" s="497" t="s">
        <v>149</v>
      </c>
      <c r="B55" s="498"/>
      <c r="C55" s="498"/>
      <c r="D55" s="499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7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1" customWidth="1"/>
    <col min="23" max="23" width="12" style="213" customWidth="1"/>
    <col min="24" max="24" width="18.33203125" customWidth="1"/>
    <col min="25" max="25" width="15.6640625" customWidth="1"/>
    <col min="26" max="26" width="9.109375" style="171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6" t="s">
        <v>171</v>
      </c>
      <c r="B1" s="133" t="s">
        <v>172</v>
      </c>
      <c r="C1" s="133" t="s">
        <v>173</v>
      </c>
      <c r="D1" s="133" t="s">
        <v>174</v>
      </c>
      <c r="E1" s="133" t="s">
        <v>175</v>
      </c>
      <c r="F1" s="134" t="s">
        <v>176</v>
      </c>
      <c r="G1" s="133" t="s">
        <v>177</v>
      </c>
      <c r="H1" s="133" t="s">
        <v>178</v>
      </c>
      <c r="I1" s="135" t="s">
        <v>179</v>
      </c>
      <c r="J1" s="136" t="s">
        <v>180</v>
      </c>
      <c r="K1" s="137" t="s">
        <v>181</v>
      </c>
      <c r="L1" s="133" t="s">
        <v>182</v>
      </c>
      <c r="M1" s="138" t="s">
        <v>183</v>
      </c>
      <c r="N1" s="135" t="s">
        <v>184</v>
      </c>
      <c r="O1" s="133" t="s">
        <v>185</v>
      </c>
      <c r="P1" s="139" t="s">
        <v>186</v>
      </c>
      <c r="Q1" s="143" t="s">
        <v>187</v>
      </c>
      <c r="R1" s="140" t="s">
        <v>188</v>
      </c>
      <c r="S1" s="133" t="s">
        <v>189</v>
      </c>
      <c r="T1" s="141" t="s">
        <v>190</v>
      </c>
      <c r="U1" s="133" t="s">
        <v>191</v>
      </c>
      <c r="V1" s="169" t="s">
        <v>192</v>
      </c>
      <c r="W1" s="212" t="s">
        <v>193</v>
      </c>
      <c r="X1" s="133" t="s">
        <v>194</v>
      </c>
      <c r="Y1" s="133" t="s">
        <v>195</v>
      </c>
      <c r="Z1" s="169" t="s">
        <v>196</v>
      </c>
      <c r="AA1" s="133" t="s">
        <v>197</v>
      </c>
      <c r="AB1" s="133" t="s">
        <v>198</v>
      </c>
      <c r="AC1" s="133" t="s">
        <v>199</v>
      </c>
      <c r="AD1" s="133" t="s">
        <v>200</v>
      </c>
      <c r="AE1" s="133" t="s">
        <v>201</v>
      </c>
      <c r="AF1" s="133" t="s">
        <v>202</v>
      </c>
      <c r="AG1" s="133" t="s">
        <v>203</v>
      </c>
      <c r="AH1" s="133" t="s">
        <v>204</v>
      </c>
      <c r="AI1" s="133" t="s">
        <v>2</v>
      </c>
      <c r="AJ1" s="133" t="s">
        <v>205</v>
      </c>
      <c r="AK1" s="133" t="s">
        <v>206</v>
      </c>
      <c r="AL1" s="133" t="s">
        <v>207</v>
      </c>
      <c r="AM1" s="133" t="s">
        <v>208</v>
      </c>
      <c r="AN1" s="133" t="s">
        <v>209</v>
      </c>
      <c r="AO1" s="133" t="s">
        <v>210</v>
      </c>
      <c r="AP1" s="133" t="s">
        <v>211</v>
      </c>
      <c r="AQ1" s="142" t="s">
        <v>212</v>
      </c>
      <c r="AR1" s="142" t="s">
        <v>213</v>
      </c>
      <c r="AS1" s="133" t="s">
        <v>214</v>
      </c>
      <c r="AT1" s="133" t="s">
        <v>215</v>
      </c>
      <c r="AU1" s="133" t="s">
        <v>216</v>
      </c>
      <c r="AV1" s="133" t="s">
        <v>217</v>
      </c>
      <c r="AW1" s="133" t="s">
        <v>218</v>
      </c>
      <c r="AX1" s="133" t="s">
        <v>219</v>
      </c>
      <c r="AY1" s="144" t="s">
        <v>220</v>
      </c>
      <c r="AZ1" s="133" t="s">
        <v>221</v>
      </c>
      <c r="BA1" s="133" t="s">
        <v>222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 t="str">
        <f>'[3]Relatório Empregados II'!$BE3:$BE3</f>
        <v/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 t="str">
        <f>'[3]Relatório Empregados II'!$BE4:$BE4</f>
        <v/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 t="str">
        <f>'[3]Relatório Empregados II'!$BE5:$BE5</f>
        <v/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 t="str">
        <f>'[3]Relatório Empregados II'!$BE6:$BE6</f>
        <v/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 t="str">
        <f>'[3]Relatório Empregados II'!$BE7:$BE7</f>
        <v/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 t="str">
        <f>'[3]Relatório Empregados II'!$BE8:$BE8</f>
        <v/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 t="str">
        <f>'[3]Relatório Empregados II'!$BE9:$BE9</f>
        <v/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 t="str">
        <f>'[3]Relatório Empregados II'!$BE10:$BE10</f>
        <v/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 t="str">
        <f>'[3]Relatório Empregados II'!$BE11:$BE11</f>
        <v/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 t="str">
        <f>'[3]Relatório Empregados II'!$BE12:$BE12</f>
        <v/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 t="str">
        <f>'[3]Relatório Empregados II'!$BE13:$BE13</f>
        <v/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 t="str">
        <f>'[3]Relatório Empregados II'!$BE14:$BE14</f>
        <v/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 t="str">
        <f>'[3]Relatório Empregados II'!$BE15:$BE15</f>
        <v/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 t="str">
        <f>'[3]Relatório Empregados II'!$BE16:$BE16</f>
        <v/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 t="str">
        <f>'[3]Relatório Empregados II'!$BE17:$BE17</f>
        <v/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 t="str">
        <f>'[3]Relatório Empregados II'!$BE18:$BE18</f>
        <v/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 t="str">
        <f>'[3]Relatório Empregados II'!$BE19:$BE19</f>
        <v/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 t="str">
        <f>'[3]Relatório Empregados II'!$BE20:$BE20</f>
        <v/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 t="str">
        <f>'[3]Relatório Empregados II'!$BE21:$BE21</f>
        <v/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 t="str">
        <f>'[3]Relatório Empregados II'!$BE22:$BE22</f>
        <v/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 t="str">
        <f>'[3]Relatório Empregados II'!$BE23:$BE23</f>
        <v/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 t="str">
        <f>'[3]Relatório Empregados II'!$BE24:$BE24</f>
        <v/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 t="str">
        <f>'[3]Relatório Empregados II'!$BE25:$BE25</f>
        <v/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 t="str">
        <f>'[3]Relatório Empregados II'!$BE26:$BE26</f>
        <v/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 t="str">
        <f>'[3]Relatório Empregados II'!$BE27:$BE27</f>
        <v/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 t="str">
        <f>'[3]Relatório Empregados II'!$BE28:$BE28</f>
        <v/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 t="str">
        <f>'[3]Relatório Empregados II'!$BE29:$BE29</f>
        <v/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 t="str">
        <f>'[3]Relatório Empregados II'!$BE30:$BE30</f>
        <v/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 t="str">
        <f>'[3]Relatório Empregados II'!$BE31:$BE31</f>
        <v/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 t="str">
        <f>'[3]Relatório Empregados II'!$BE32:$BE32</f>
        <v/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 t="str">
        <f>'[3]Relatório Empregados II'!$BE33:$BE33</f>
        <v/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 t="str">
        <f>'[3]Relatório Empregados II'!$BE34:$BE34</f>
        <v/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 t="str">
        <f>'[3]Relatório Empregados II'!$BE35:$BE35</f>
        <v/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 t="str">
        <f>'[3]Relatório Empregados II'!$BE36:$BE36</f>
        <v/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 t="str">
        <f>'[3]Relatório Empregados II'!$BE37:$BE37</f>
        <v/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 t="str">
        <f>'[3]Relatório Empregados II'!$BE38:$BE38</f>
        <v/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 t="str">
        <f>'[3]Relatório Empregados II'!$BE39:$BE39</f>
        <v/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 t="str">
        <f>'[3]Relatório Empregados II'!$BE40:$BE40</f>
        <v/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 t="str">
        <f>'[3]Relatório Empregados II'!$BE42:$BE42</f>
        <v/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 t="str">
        <f>'[3]Relatório Empregados II'!$BE43:$BE43</f>
        <v/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 t="str">
        <f>'[3]Relatório Empregados II'!$BE44:$BE44</f>
        <v/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 t="str">
        <f>'[3]Relatório Empregados II'!$BE45:$BE45</f>
        <v/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 t="str">
        <f>'[3]Relatório Empregados II'!$BE46:$BE46</f>
        <v/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 t="str">
        <f>'[3]Relatório Empregados II'!$BE47:$BE47</f>
        <v/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 t="str">
        <f>'[3]Relatório Empregados II'!$BE48:$BE48</f>
        <v/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 t="str">
        <f>'[3]Relatório Empregados II'!$BE49:$BE49</f>
        <v/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 t="str">
        <f>'[3]Relatório Empregados II'!$BE50:$BE50</f>
        <v/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 t="str">
        <f>'[3]Relatório Empregados II'!$BE51:$BE51</f>
        <v/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 t="str">
        <f>'[3]Relatório Empregados II'!$BE52:$BE52</f>
        <v/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 t="str">
        <f>'[3]Relatório Empregados II'!$BE53:$BE53</f>
        <v/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 t="str">
        <f>'[3]Relatório Empregados II'!$BE54:$BE54</f>
        <v/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 t="str">
        <f>'[3]Relatório Empregados II'!$BE55:$BE55</f>
        <v/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 t="str">
        <f>'[3]Relatório Empregados II'!$BE56:$BE56</f>
        <v/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 t="str">
        <f>'[3]Relatório Empregados II'!$BE57:$BE57</f>
        <v/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 t="str">
        <f>'[3]Relatório Empregados II'!$BE58:$BE58</f>
        <v/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 t="str">
        <f>'[3]Relatório Empregados II'!$BE59:$BE59</f>
        <v/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 t="str">
        <f>'[3]Relatório Empregados II'!$BE60:$BE60</f>
        <v/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 t="str">
        <f>'[3]Relatório Empregados II'!$BE61:$BE61</f>
        <v/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 t="str">
        <f>'[3]Relatório Empregados II'!$BE62:$BE62</f>
        <v/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 t="str">
        <f>'[3]Relatório Empregados II'!$BE63:$BE63</f>
        <v/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 t="str">
        <f>'[3]Relatório Empregados II'!$BE64:$BE64</f>
        <v/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 t="str">
        <f>'[3]Relatório Empregados II'!$BE65:$BE65</f>
        <v/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 t="str">
        <f>'[3]Relatório Empregados II'!$BE66:$BE66</f>
        <v/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 t="str">
        <f>'[3]Relatório Empregados II'!$BE67:$BE67</f>
        <v/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 t="str">
        <f>'[3]Relatório Empregados II'!$BE68:$BE68</f>
        <v/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 t="str">
        <f>'[3]Relatório Empregados II'!$BE69:$BE69</f>
        <v/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 t="str">
        <f>'[3]Relatório Empregados II'!$BE70:$BE70</f>
        <v/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 t="str">
        <f>'[3]Relatório Empregados II'!$BE71:$BE71</f>
        <v/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 t="str">
        <f>'[3]Relatório Empregados II'!$BE72:$BE72</f>
        <v/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 t="str">
        <f>'[3]Relatório Empregados II'!$BE73:$BE73</f>
        <v/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 t="str">
        <f>'[3]Relatório Empregados II'!$BE74:$BE74</f>
        <v/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 t="str">
        <f>'[3]Relatório Empregados II'!$BE75:$BE75</f>
        <v/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 t="str">
        <f>'[3]Relatório Empregados II'!$BE76:$BE76</f>
        <v/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 t="str">
        <f>'[3]Relatório Empregados II'!$BE77:$BE77</f>
        <v/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 t="str">
        <f>'[3]Relatório Empregados II'!$BE78:$BE78</f>
        <v/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 t="str">
        <f>'[3]Relatório Empregados II'!$BE79:$BE79</f>
        <v/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 t="str">
        <f>'[3]Relatório Empregados II'!$BE80:$BE80</f>
        <v/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 t="str">
        <f>'[3]Relatório Empregados II'!$BE81:$BE81</f>
        <v/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 t="str">
        <f>'[3]Relatório Empregados II'!$BE82:$BE82</f>
        <v/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 t="str">
        <f>'[3]Relatório Empregados II'!$BE83:$BE83</f>
        <v/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 t="str">
        <f>'[3]Relatório Empregados II'!$BE84:$BE84</f>
        <v/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 t="str">
        <f>'[3]Relatório Empregados II'!$BE85:$BE85</f>
        <v/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 t="str">
        <f>'[3]Relatório Empregados II'!$BE86:$BE86</f>
        <v/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 t="str">
        <f>'[3]Relatório Empregados II'!$BE87:$BE87</f>
        <v/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 t="str">
        <f>'[3]Relatório Empregados II'!$BE88:$BE88</f>
        <v/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 t="str">
        <f>'[3]Relatório Empregados II'!$BE89:$BE89</f>
        <v/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 t="str">
        <f>'[3]Relatório Empregados II'!$BE90:$BE90</f>
        <v/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 t="str">
        <f>'[3]Relatório Empregados II'!$BE91:$BE91</f>
        <v/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 t="str">
        <f>'[3]Relatório Empregados II'!$BE92:$BE92</f>
        <v/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 t="str">
        <f>'[3]Relatório Empregados II'!$BE93:$BE93</f>
        <v/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 t="str">
        <f>'[3]Relatório Empregados II'!$BE94:$BE94</f>
        <v/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 t="str">
        <f>'[3]Relatório Empregados II'!$BE95:$BE95</f>
        <v/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 t="str">
        <f>'[3]Relatório Empregados II'!$BE96:$BE96</f>
        <v/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 t="str">
        <f>'[3]Relatório Empregados II'!$BE97:$BE97</f>
        <v/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 t="str">
        <f>'[3]Relatório Empregados II'!$BE98:$BE98</f>
        <v/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 t="str">
        <f>'[3]Relatório Empregados II'!$BE99:$BE99</f>
        <v/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 t="str">
        <f>'[3]Relatório Empregados II'!$BE100:$BE100</f>
        <v/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 t="str">
        <f>'[3]Relatório Empregados II'!$BE101:$BE101</f>
        <v/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 t="str">
        <f>'[3]Relatório Empregados II'!$BE102:$BE102</f>
        <v/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 t="str">
        <f>'[3]Relatório Empregados II'!$BE103:$BE103</f>
        <v/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 t="str">
        <f>'[3]Relatório Empregados II'!$BE104:$BE104</f>
        <v/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 t="str">
        <f>'[3]Relatório Empregados II'!$BE105:$BE105</f>
        <v/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 t="str">
        <f>'[3]Relatório Empregados II'!$BE106:$BE106</f>
        <v/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 t="str">
        <f>'[3]Relatório Empregados II'!$BE107:$BE107</f>
        <v/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 t="str">
        <f>'[3]Relatório Empregados II'!$BE108:$BE108</f>
        <v/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 t="str">
        <f>'[3]Relatório Empregados II'!$BE109:$BE109</f>
        <v/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 t="str">
        <f>'[3]Relatório Empregados II'!$BE110:$BE110</f>
        <v/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 t="str">
        <f>'[3]Relatório Empregados II'!$BE111:$BE111</f>
        <v/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 t="str">
        <f>'[3]Relatório Empregados II'!$BE112:$BE112</f>
        <v/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 t="str">
        <f>'[3]Relatório Empregados II'!$BE113:$BE113</f>
        <v/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 t="str">
        <f>'[3]Relatório Empregados II'!$BE114:$BE114</f>
        <v/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 t="str">
        <f>'[3]Relatório Empregados II'!$BE115:$BE115</f>
        <v/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 t="str">
        <f>'[3]Relatório Empregados II'!$BE116:$BE116</f>
        <v/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 t="str">
        <f>'[3]Relatório Empregados II'!$BE117:$BE117</f>
        <v/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 t="str">
        <f>'[3]Relatório Empregados II'!$BE118:$BE118</f>
        <v/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 t="str">
        <f>'[3]Relatório Empregados II'!$BE119:$BE119</f>
        <v/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 t="str">
        <f>'[3]Relatório Empregados II'!$BE120:$BE120</f>
        <v/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 t="str">
        <f>'[3]Relatório Empregados II'!$BE121:$BE121</f>
        <v/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 t="str">
        <f>'[3]Relatório Empregados II'!$BE122:$BE122</f>
        <v/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 t="str">
        <f>'[3]Relatório Empregados II'!$BE123:$BE123</f>
        <v/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 t="str">
        <f>'[3]Relatório Empregados II'!$BE124:$BE124</f>
        <v/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 t="str">
        <f>'[3]Relatório Empregados II'!$BE125:$BE125</f>
        <v/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 t="str">
        <f>'[3]Relatório Empregados II'!$BE126:$BE126</f>
        <v/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 t="str">
        <f>'[3]Relatório Empregados II'!$BE127:$BE127</f>
        <v/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 t="str">
        <f>'[3]Relatório Empregados II'!$BE128:$BE128</f>
        <v/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 t="str">
        <f>'[3]Relatório Empregados II'!$BE129:$BE129</f>
        <v/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 t="str">
        <f>'[3]Relatório Empregados II'!$BE130:$BE130</f>
        <v/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 t="str">
        <f>'[3]Relatório Empregados II'!$BE131:$BE131</f>
        <v/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 t="str">
        <f>'[3]Relatório Empregados II'!$BE132:$BE132</f>
        <v/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 t="str">
        <f>'[3]Relatório Empregados II'!$BE133:$BE133</f>
        <v/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 t="str">
        <f>'[3]Relatório Empregados II'!$BE134:$BE134</f>
        <v/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 t="str">
        <f>'[3]Relatório Empregados II'!$BE135:$BE135</f>
        <v/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7"/>
  <sheetViews>
    <sheetView topLeftCell="A786" workbookViewId="0">
      <selection activeCell="A797" sqref="A797"/>
    </sheetView>
  </sheetViews>
  <sheetFormatPr defaultColWidth="9.109375" defaultRowHeight="14.4"/>
  <cols>
    <col min="1" max="1" width="73.6640625" style="215" customWidth="1"/>
    <col min="2" max="2" width="21.88671875" style="215" bestFit="1" customWidth="1"/>
    <col min="3" max="16384" width="9.109375" style="215"/>
  </cols>
  <sheetData>
    <row r="1" spans="1:2" s="289" customFormat="1">
      <c r="A1" s="289" t="s">
        <v>1212</v>
      </c>
      <c r="B1" s="289" t="s">
        <v>1213</v>
      </c>
    </row>
    <row r="2" spans="1:2">
      <c r="A2" s="278" t="s">
        <v>332</v>
      </c>
      <c r="B2" s="279">
        <v>4655157000106</v>
      </c>
    </row>
    <row r="3" spans="1:2">
      <c r="A3" s="278" t="s">
        <v>333</v>
      </c>
      <c r="B3" s="279">
        <v>29601926000114</v>
      </c>
    </row>
    <row r="4" spans="1:2">
      <c r="A4" s="278" t="s">
        <v>334</v>
      </c>
      <c r="B4" s="279">
        <v>4681111000242</v>
      </c>
    </row>
    <row r="5" spans="1:2">
      <c r="A5" s="278" t="s">
        <v>335</v>
      </c>
      <c r="B5" s="278"/>
    </row>
    <row r="6" spans="1:2">
      <c r="A6" s="278" t="s">
        <v>336</v>
      </c>
      <c r="B6" s="279">
        <v>14327454000267</v>
      </c>
    </row>
    <row r="7" spans="1:2">
      <c r="A7" s="278" t="s">
        <v>337</v>
      </c>
      <c r="B7" s="279">
        <v>7955424000159</v>
      </c>
    </row>
    <row r="8" spans="1:2">
      <c r="A8" s="278" t="s">
        <v>338</v>
      </c>
      <c r="B8" s="279">
        <v>5957860000131</v>
      </c>
    </row>
    <row r="9" spans="1:2">
      <c r="A9" s="278" t="s">
        <v>339</v>
      </c>
      <c r="B9" s="278"/>
    </row>
    <row r="10" spans="1:2">
      <c r="A10" s="278" t="s">
        <v>340</v>
      </c>
      <c r="B10" s="279">
        <v>19349009000130</v>
      </c>
    </row>
    <row r="11" spans="1:2">
      <c r="A11" s="278" t="s">
        <v>341</v>
      </c>
      <c r="B11" s="278"/>
    </row>
    <row r="12" spans="1:2">
      <c r="A12" s="278" t="s">
        <v>342</v>
      </c>
      <c r="B12" s="279">
        <v>27721364000117</v>
      </c>
    </row>
    <row r="13" spans="1:2">
      <c r="A13" s="278" t="s">
        <v>343</v>
      </c>
      <c r="B13" s="279">
        <v>24323689000153</v>
      </c>
    </row>
    <row r="14" spans="1:2">
      <c r="A14" s="278" t="s">
        <v>344</v>
      </c>
      <c r="B14" s="279">
        <v>32313421000169</v>
      </c>
    </row>
    <row r="15" spans="1:2">
      <c r="A15" s="278" t="s">
        <v>345</v>
      </c>
      <c r="B15" s="279">
        <v>7271776000195</v>
      </c>
    </row>
    <row r="16" spans="1:2">
      <c r="A16" s="278" t="s">
        <v>346</v>
      </c>
      <c r="B16" s="279">
        <v>61418042000131</v>
      </c>
    </row>
    <row r="17" spans="1:2">
      <c r="A17" s="278" t="s">
        <v>347</v>
      </c>
      <c r="B17" s="279">
        <v>11857102000144</v>
      </c>
    </row>
    <row r="18" spans="1:2">
      <c r="A18" s="278" t="s">
        <v>348</v>
      </c>
      <c r="B18" s="279">
        <v>21514919000173</v>
      </c>
    </row>
    <row r="19" spans="1:2">
      <c r="A19" s="278" t="s">
        <v>349</v>
      </c>
      <c r="B19" s="279">
        <v>10925115000140</v>
      </c>
    </row>
    <row r="20" spans="1:2">
      <c r="A20" s="278" t="s">
        <v>350</v>
      </c>
      <c r="B20" s="279">
        <v>3061922000105</v>
      </c>
    </row>
    <row r="21" spans="1:2">
      <c r="A21" s="278" t="s">
        <v>351</v>
      </c>
      <c r="B21" s="279">
        <v>18800600000108</v>
      </c>
    </row>
    <row r="22" spans="1:2">
      <c r="A22" s="278" t="s">
        <v>352</v>
      </c>
      <c r="B22" s="279">
        <v>68583954000108</v>
      </c>
    </row>
    <row r="23" spans="1:2">
      <c r="A23" s="278" t="s">
        <v>353</v>
      </c>
      <c r="B23" s="279">
        <v>13913148000169</v>
      </c>
    </row>
    <row r="24" spans="1:2">
      <c r="A24" s="278" t="s">
        <v>354</v>
      </c>
      <c r="B24" s="279">
        <v>85822000112</v>
      </c>
    </row>
    <row r="25" spans="1:2">
      <c r="A25" s="278" t="s">
        <v>355</v>
      </c>
      <c r="B25" s="279">
        <v>85822000112</v>
      </c>
    </row>
    <row r="26" spans="1:2">
      <c r="A26" s="278" t="s">
        <v>356</v>
      </c>
      <c r="B26" s="279">
        <v>31027407000136</v>
      </c>
    </row>
    <row r="27" spans="1:2">
      <c r="A27" s="278" t="s">
        <v>357</v>
      </c>
      <c r="B27" s="279">
        <v>6022597000151</v>
      </c>
    </row>
    <row r="28" spans="1:2">
      <c r="A28" s="278" t="s">
        <v>358</v>
      </c>
      <c r="B28" s="278"/>
    </row>
    <row r="29" spans="1:2">
      <c r="A29" s="278" t="s">
        <v>359</v>
      </c>
      <c r="B29" s="278"/>
    </row>
    <row r="30" spans="1:2">
      <c r="A30" s="278" t="s">
        <v>360</v>
      </c>
      <c r="B30" s="280" t="s">
        <v>361</v>
      </c>
    </row>
    <row r="31" spans="1:2">
      <c r="A31" s="278" t="s">
        <v>362</v>
      </c>
      <c r="B31" s="280" t="s">
        <v>363</v>
      </c>
    </row>
    <row r="32" spans="1:2">
      <c r="A32" s="278" t="s">
        <v>364</v>
      </c>
      <c r="B32" s="279">
        <v>673404000146</v>
      </c>
    </row>
    <row r="33" spans="1:2">
      <c r="A33" s="278" t="s">
        <v>365</v>
      </c>
      <c r="B33" s="278"/>
    </row>
    <row r="34" spans="1:2">
      <c r="A34" s="278" t="s">
        <v>366</v>
      </c>
      <c r="B34" s="278"/>
    </row>
    <row r="35" spans="1:2">
      <c r="A35" s="278" t="s">
        <v>367</v>
      </c>
      <c r="B35" s="279">
        <v>89171417000120</v>
      </c>
    </row>
    <row r="36" spans="1:2">
      <c r="A36" s="278" t="s">
        <v>368</v>
      </c>
      <c r="B36" s="279">
        <v>4752237000180</v>
      </c>
    </row>
    <row r="37" spans="1:2">
      <c r="A37" s="278" t="s">
        <v>369</v>
      </c>
      <c r="B37" s="279">
        <v>60619202003406</v>
      </c>
    </row>
    <row r="38" spans="1:2">
      <c r="A38" s="278" t="s">
        <v>370</v>
      </c>
      <c r="B38" s="279">
        <v>19828567000189</v>
      </c>
    </row>
    <row r="39" spans="1:2">
      <c r="A39" s="278" t="s">
        <v>371</v>
      </c>
      <c r="B39" s="279">
        <v>19828567000189</v>
      </c>
    </row>
    <row r="40" spans="1:2">
      <c r="A40" s="278" t="s">
        <v>372</v>
      </c>
      <c r="B40" s="278"/>
    </row>
    <row r="41" spans="1:2">
      <c r="A41" s="278" t="s">
        <v>373</v>
      </c>
      <c r="B41" s="279">
        <v>30757115000196</v>
      </c>
    </row>
    <row r="42" spans="1:2">
      <c r="A42" s="278" t="s">
        <v>374</v>
      </c>
      <c r="B42" s="278" t="s">
        <v>375</v>
      </c>
    </row>
    <row r="43" spans="1:2">
      <c r="A43" s="278" t="s">
        <v>376</v>
      </c>
      <c r="B43" s="279">
        <v>26081370000194</v>
      </c>
    </row>
    <row r="44" spans="1:2">
      <c r="A44" s="278" t="s">
        <v>377</v>
      </c>
      <c r="B44" s="278"/>
    </row>
    <row r="45" spans="1:2">
      <c r="A45" s="278" t="s">
        <v>378</v>
      </c>
      <c r="B45" s="278"/>
    </row>
    <row r="46" spans="1:2">
      <c r="A46" s="278" t="s">
        <v>379</v>
      </c>
      <c r="B46" s="278"/>
    </row>
    <row r="47" spans="1:2">
      <c r="A47" s="278" t="s">
        <v>380</v>
      </c>
      <c r="B47" s="279">
        <v>7366296000108</v>
      </c>
    </row>
    <row r="48" spans="1:2">
      <c r="A48" s="278" t="s">
        <v>381</v>
      </c>
      <c r="B48" s="279">
        <v>2830778000153</v>
      </c>
    </row>
    <row r="49" spans="1:2">
      <c r="A49" s="278" t="s">
        <v>382</v>
      </c>
      <c r="B49" s="279">
        <v>6027816000276</v>
      </c>
    </row>
    <row r="50" spans="1:2">
      <c r="A50" s="278" t="s">
        <v>383</v>
      </c>
      <c r="B50" s="279">
        <v>40232258000138</v>
      </c>
    </row>
    <row r="51" spans="1:2">
      <c r="A51" s="278" t="s">
        <v>384</v>
      </c>
      <c r="B51" s="278"/>
    </row>
    <row r="52" spans="1:2">
      <c r="A52" s="278" t="s">
        <v>385</v>
      </c>
      <c r="B52" s="279">
        <v>87389086000174</v>
      </c>
    </row>
    <row r="53" spans="1:2">
      <c r="A53" s="278" t="s">
        <v>386</v>
      </c>
      <c r="B53" s="279">
        <v>12465226000147</v>
      </c>
    </row>
    <row r="54" spans="1:2">
      <c r="A54" s="278" t="s">
        <v>387</v>
      </c>
      <c r="B54" s="278"/>
    </row>
    <row r="55" spans="1:2">
      <c r="A55" s="278" t="s">
        <v>388</v>
      </c>
      <c r="B55" s="279">
        <v>26550803000103</v>
      </c>
    </row>
    <row r="56" spans="1:2">
      <c r="A56" s="278" t="s">
        <v>389</v>
      </c>
      <c r="B56" s="278"/>
    </row>
    <row r="57" spans="1:2">
      <c r="A57" s="278" t="s">
        <v>390</v>
      </c>
      <c r="B57" s="279">
        <v>24415461000193</v>
      </c>
    </row>
    <row r="58" spans="1:2">
      <c r="A58" s="278" t="s">
        <v>391</v>
      </c>
      <c r="B58" s="279">
        <v>14470588000151</v>
      </c>
    </row>
    <row r="59" spans="1:2">
      <c r="A59" s="278" t="s">
        <v>392</v>
      </c>
      <c r="B59" s="279">
        <v>11896538000142</v>
      </c>
    </row>
    <row r="60" spans="1:2">
      <c r="A60" s="278" t="s">
        <v>393</v>
      </c>
      <c r="B60" s="279">
        <v>11305089000463</v>
      </c>
    </row>
    <row r="61" spans="1:2">
      <c r="A61" s="278" t="s">
        <v>394</v>
      </c>
      <c r="B61" s="279">
        <v>20650862000177</v>
      </c>
    </row>
    <row r="62" spans="1:2">
      <c r="A62" s="278" t="s">
        <v>395</v>
      </c>
      <c r="B62" s="279">
        <v>18283401000161</v>
      </c>
    </row>
    <row r="63" spans="1:2">
      <c r="A63" s="278" t="s">
        <v>396</v>
      </c>
      <c r="B63" s="279">
        <v>8087373000153</v>
      </c>
    </row>
    <row r="64" spans="1:2">
      <c r="A64" s="278" t="s">
        <v>397</v>
      </c>
      <c r="B64" s="279">
        <v>18283401000161</v>
      </c>
    </row>
    <row r="65" spans="1:2">
      <c r="A65" s="278" t="s">
        <v>398</v>
      </c>
      <c r="B65" s="279">
        <v>16637920000155</v>
      </c>
    </row>
    <row r="66" spans="1:2">
      <c r="A66" s="278" t="s">
        <v>399</v>
      </c>
      <c r="B66" s="278"/>
    </row>
    <row r="67" spans="1:2">
      <c r="A67" s="278" t="s">
        <v>400</v>
      </c>
      <c r="B67" s="278"/>
    </row>
    <row r="68" spans="1:2">
      <c r="A68" s="278" t="s">
        <v>401</v>
      </c>
      <c r="B68" s="278"/>
    </row>
    <row r="69" spans="1:2">
      <c r="A69" s="278" t="s">
        <v>332</v>
      </c>
      <c r="B69" s="281">
        <v>4655157000106</v>
      </c>
    </row>
    <row r="70" spans="1:2">
      <c r="A70" s="278" t="s">
        <v>402</v>
      </c>
      <c r="B70" s="281">
        <v>29601926000114</v>
      </c>
    </row>
    <row r="71" spans="1:2">
      <c r="A71" s="278" t="s">
        <v>403</v>
      </c>
      <c r="B71" s="281">
        <v>4681111000242</v>
      </c>
    </row>
    <row r="72" spans="1:2">
      <c r="A72" s="278" t="s">
        <v>404</v>
      </c>
      <c r="B72" s="280" t="s">
        <v>405</v>
      </c>
    </row>
    <row r="73" spans="1:2">
      <c r="A73" s="278" t="s">
        <v>336</v>
      </c>
      <c r="B73" s="281">
        <v>14327454000267</v>
      </c>
    </row>
    <row r="74" spans="1:2">
      <c r="A74" s="278" t="s">
        <v>337</v>
      </c>
      <c r="B74" s="281">
        <v>7955424000159</v>
      </c>
    </row>
    <row r="75" spans="1:2">
      <c r="A75" s="278" t="s">
        <v>338</v>
      </c>
      <c r="B75" s="281">
        <v>5957860000131</v>
      </c>
    </row>
    <row r="76" spans="1:2">
      <c r="A76" s="278" t="s">
        <v>339</v>
      </c>
      <c r="B76" s="280"/>
    </row>
    <row r="77" spans="1:2">
      <c r="A77" s="278" t="s">
        <v>406</v>
      </c>
      <c r="B77" s="281">
        <v>19349009000130</v>
      </c>
    </row>
    <row r="78" spans="1:2">
      <c r="A78" s="278" t="s">
        <v>407</v>
      </c>
      <c r="B78" s="280" t="s">
        <v>408</v>
      </c>
    </row>
    <row r="79" spans="1:2">
      <c r="A79" s="278" t="s">
        <v>342</v>
      </c>
      <c r="B79" s="281">
        <v>27721364000117</v>
      </c>
    </row>
    <row r="80" spans="1:2">
      <c r="A80" s="278" t="s">
        <v>343</v>
      </c>
      <c r="B80" s="281">
        <v>24323689000153</v>
      </c>
    </row>
    <row r="81" spans="1:2">
      <c r="A81" s="278" t="s">
        <v>409</v>
      </c>
      <c r="B81" s="281">
        <v>32313421000169</v>
      </c>
    </row>
    <row r="82" spans="1:2">
      <c r="A82" s="278" t="s">
        <v>345</v>
      </c>
      <c r="B82" s="281">
        <v>7271776000195</v>
      </c>
    </row>
    <row r="83" spans="1:2">
      <c r="A83" s="278" t="s">
        <v>410</v>
      </c>
      <c r="B83" s="281">
        <v>61418042000131</v>
      </c>
    </row>
    <row r="84" spans="1:2">
      <c r="A84" s="278" t="s">
        <v>411</v>
      </c>
      <c r="B84" s="281">
        <v>11857102000144</v>
      </c>
    </row>
    <row r="85" spans="1:2">
      <c r="A85" s="278" t="s">
        <v>348</v>
      </c>
      <c r="B85" s="281">
        <v>21514919000173</v>
      </c>
    </row>
    <row r="86" spans="1:2">
      <c r="A86" s="278" t="s">
        <v>349</v>
      </c>
      <c r="B86" s="281">
        <v>10925115000140</v>
      </c>
    </row>
    <row r="87" spans="1:2">
      <c r="A87" s="278" t="s">
        <v>350</v>
      </c>
      <c r="B87" s="281">
        <v>3061922000105</v>
      </c>
    </row>
    <row r="88" spans="1:2">
      <c r="A88" s="278" t="s">
        <v>351</v>
      </c>
      <c r="B88" s="281">
        <v>18800600000108</v>
      </c>
    </row>
    <row r="89" spans="1:2">
      <c r="A89" s="278" t="s">
        <v>352</v>
      </c>
      <c r="B89" s="281">
        <v>68583954000108</v>
      </c>
    </row>
    <row r="90" spans="1:2">
      <c r="A90" s="278" t="s">
        <v>353</v>
      </c>
      <c r="B90" s="281">
        <v>13913148000169</v>
      </c>
    </row>
    <row r="91" spans="1:2">
      <c r="A91" s="278" t="s">
        <v>354</v>
      </c>
      <c r="B91" s="281">
        <v>85822000112</v>
      </c>
    </row>
    <row r="92" spans="1:2">
      <c r="A92" s="278" t="s">
        <v>355</v>
      </c>
      <c r="B92" s="281">
        <v>85822000112</v>
      </c>
    </row>
    <row r="93" spans="1:2">
      <c r="A93" s="278" t="s">
        <v>356</v>
      </c>
      <c r="B93" s="281">
        <v>31027407000136</v>
      </c>
    </row>
    <row r="94" spans="1:2">
      <c r="A94" s="278" t="s">
        <v>412</v>
      </c>
      <c r="B94" s="281" t="s">
        <v>413</v>
      </c>
    </row>
    <row r="95" spans="1:2">
      <c r="A95" s="278" t="s">
        <v>358</v>
      </c>
      <c r="B95" s="280"/>
    </row>
    <row r="96" spans="1:2">
      <c r="A96" s="278" t="s">
        <v>359</v>
      </c>
      <c r="B96" s="280"/>
    </row>
    <row r="97" spans="1:2">
      <c r="A97" s="278" t="s">
        <v>414</v>
      </c>
      <c r="B97" s="280" t="s">
        <v>361</v>
      </c>
    </row>
    <row r="98" spans="1:2">
      <c r="A98" s="278" t="s">
        <v>415</v>
      </c>
      <c r="B98" s="280" t="s">
        <v>363</v>
      </c>
    </row>
    <row r="99" spans="1:2">
      <c r="A99" s="278" t="s">
        <v>364</v>
      </c>
      <c r="B99" s="281">
        <v>673404000146</v>
      </c>
    </row>
    <row r="100" spans="1:2">
      <c r="A100" s="278" t="s">
        <v>416</v>
      </c>
      <c r="B100" s="280" t="s">
        <v>417</v>
      </c>
    </row>
    <row r="101" spans="1:2">
      <c r="A101" s="278" t="s">
        <v>366</v>
      </c>
      <c r="B101" s="280"/>
    </row>
    <row r="102" spans="1:2">
      <c r="A102" s="278" t="s">
        <v>367</v>
      </c>
      <c r="B102" s="281">
        <v>89171417000120</v>
      </c>
    </row>
    <row r="103" spans="1:2">
      <c r="A103" s="278" t="s">
        <v>368</v>
      </c>
      <c r="B103" s="281">
        <v>4752237000180</v>
      </c>
    </row>
    <row r="104" spans="1:2">
      <c r="A104" s="278" t="s">
        <v>369</v>
      </c>
      <c r="B104" s="281">
        <v>60619202003406</v>
      </c>
    </row>
    <row r="105" spans="1:2">
      <c r="A105" s="278" t="s">
        <v>370</v>
      </c>
      <c r="B105" s="281">
        <v>19828567000189</v>
      </c>
    </row>
    <row r="106" spans="1:2">
      <c r="A106" s="278" t="s">
        <v>371</v>
      </c>
      <c r="B106" s="281">
        <v>19828567000189</v>
      </c>
    </row>
    <row r="107" spans="1:2">
      <c r="A107" s="278" t="s">
        <v>372</v>
      </c>
      <c r="B107" s="280"/>
    </row>
    <row r="108" spans="1:2">
      <c r="A108" s="278" t="s">
        <v>373</v>
      </c>
      <c r="B108" s="281">
        <v>30757115000196</v>
      </c>
    </row>
    <row r="109" spans="1:2">
      <c r="A109" s="278" t="s">
        <v>374</v>
      </c>
      <c r="B109" s="280" t="s">
        <v>375</v>
      </c>
    </row>
    <row r="110" spans="1:2">
      <c r="A110" s="278" t="s">
        <v>376</v>
      </c>
      <c r="B110" s="281">
        <v>26081370000194</v>
      </c>
    </row>
    <row r="111" spans="1:2">
      <c r="A111" s="278" t="s">
        <v>377</v>
      </c>
      <c r="B111" s="280"/>
    </row>
    <row r="112" spans="1:2">
      <c r="A112" s="278" t="s">
        <v>378</v>
      </c>
      <c r="B112" s="280"/>
    </row>
    <row r="113" spans="1:2">
      <c r="A113" s="278" t="s">
        <v>379</v>
      </c>
      <c r="B113" s="280"/>
    </row>
    <row r="114" spans="1:2">
      <c r="A114" s="278" t="s">
        <v>418</v>
      </c>
      <c r="B114" s="281">
        <v>7366296000108</v>
      </c>
    </row>
    <row r="115" spans="1:2">
      <c r="A115" s="278" t="s">
        <v>381</v>
      </c>
      <c r="B115" s="281">
        <v>2830778000153</v>
      </c>
    </row>
    <row r="116" spans="1:2">
      <c r="A116" s="278" t="s">
        <v>419</v>
      </c>
      <c r="B116" s="281">
        <v>6027816000276</v>
      </c>
    </row>
    <row r="117" spans="1:2">
      <c r="A117" s="278" t="s">
        <v>383</v>
      </c>
      <c r="B117" s="281">
        <v>40232258000138</v>
      </c>
    </row>
    <row r="118" spans="1:2">
      <c r="A118" s="278" t="s">
        <v>420</v>
      </c>
      <c r="B118" s="280" t="s">
        <v>421</v>
      </c>
    </row>
    <row r="119" spans="1:2">
      <c r="A119" s="278" t="s">
        <v>422</v>
      </c>
      <c r="B119" s="281">
        <v>87389086000174</v>
      </c>
    </row>
    <row r="120" spans="1:2">
      <c r="A120" s="278" t="s">
        <v>386</v>
      </c>
      <c r="B120" s="281">
        <v>12465226000147</v>
      </c>
    </row>
    <row r="121" spans="1:2">
      <c r="A121" s="278" t="s">
        <v>387</v>
      </c>
      <c r="B121" s="280"/>
    </row>
    <row r="122" spans="1:2">
      <c r="A122" s="278" t="s">
        <v>388</v>
      </c>
      <c r="B122" s="281">
        <v>26550803000103</v>
      </c>
    </row>
    <row r="123" spans="1:2">
      <c r="A123" s="278" t="s">
        <v>423</v>
      </c>
      <c r="B123" s="280" t="s">
        <v>424</v>
      </c>
    </row>
    <row r="124" spans="1:2">
      <c r="A124" s="278" t="s">
        <v>425</v>
      </c>
      <c r="B124" s="281">
        <v>24415461000193</v>
      </c>
    </row>
    <row r="125" spans="1:2">
      <c r="A125" s="278" t="s">
        <v>391</v>
      </c>
      <c r="B125" s="281">
        <v>14470588000151</v>
      </c>
    </row>
    <row r="126" spans="1:2">
      <c r="A126" s="278" t="s">
        <v>392</v>
      </c>
      <c r="B126" s="281">
        <v>11896538000142</v>
      </c>
    </row>
    <row r="127" spans="1:2">
      <c r="A127" s="278" t="s">
        <v>426</v>
      </c>
      <c r="B127" s="281">
        <v>11305089000463</v>
      </c>
    </row>
    <row r="128" spans="1:2">
      <c r="A128" s="278" t="s">
        <v>394</v>
      </c>
      <c r="B128" s="281">
        <v>20650862000177</v>
      </c>
    </row>
    <row r="129" spans="1:2">
      <c r="A129" s="278" t="s">
        <v>395</v>
      </c>
      <c r="B129" s="281">
        <v>18283401000161</v>
      </c>
    </row>
    <row r="130" spans="1:2">
      <c r="A130" s="278" t="s">
        <v>396</v>
      </c>
      <c r="B130" s="281">
        <v>8087373000153</v>
      </c>
    </row>
    <row r="131" spans="1:2">
      <c r="A131" s="278" t="s">
        <v>427</v>
      </c>
      <c r="B131" s="281">
        <v>18283401000161</v>
      </c>
    </row>
    <row r="132" spans="1:2">
      <c r="A132" s="278" t="s">
        <v>428</v>
      </c>
      <c r="B132" s="281">
        <v>16637920000155</v>
      </c>
    </row>
    <row r="133" spans="1:2">
      <c r="A133" s="278" t="s">
        <v>429</v>
      </c>
      <c r="B133" s="280" t="s">
        <v>430</v>
      </c>
    </row>
    <row r="134" spans="1:2">
      <c r="A134" s="278" t="s">
        <v>400</v>
      </c>
      <c r="B134" s="280"/>
    </row>
    <row r="135" spans="1:2">
      <c r="A135" s="278" t="s">
        <v>401</v>
      </c>
      <c r="B135" s="280"/>
    </row>
    <row r="136" spans="1:2">
      <c r="A136" s="278" t="s">
        <v>431</v>
      </c>
      <c r="B136" s="280" t="s">
        <v>432</v>
      </c>
    </row>
    <row r="137" spans="1:2">
      <c r="A137" s="278" t="s">
        <v>433</v>
      </c>
      <c r="B137" s="280" t="s">
        <v>434</v>
      </c>
    </row>
    <row r="138" spans="1:2">
      <c r="A138" s="278" t="s">
        <v>435</v>
      </c>
      <c r="B138" s="280" t="s">
        <v>436</v>
      </c>
    </row>
    <row r="139" spans="1:2">
      <c r="A139" s="278" t="s">
        <v>437</v>
      </c>
      <c r="B139" s="280" t="s">
        <v>438</v>
      </c>
    </row>
    <row r="140" spans="1:2">
      <c r="A140" s="278" t="s">
        <v>439</v>
      </c>
      <c r="B140" s="280" t="s">
        <v>440</v>
      </c>
    </row>
    <row r="141" spans="1:2">
      <c r="A141" s="278" t="s">
        <v>441</v>
      </c>
      <c r="B141" s="280" t="s">
        <v>442</v>
      </c>
    </row>
    <row r="142" spans="1:2">
      <c r="A142" s="278" t="s">
        <v>443</v>
      </c>
      <c r="B142" s="280" t="s">
        <v>444</v>
      </c>
    </row>
    <row r="143" spans="1:2">
      <c r="A143" s="278" t="s">
        <v>445</v>
      </c>
      <c r="B143" s="280" t="s">
        <v>446</v>
      </c>
    </row>
    <row r="144" spans="1:2" ht="15.6">
      <c r="A144" s="278" t="s">
        <v>447</v>
      </c>
      <c r="B144" s="282" t="s">
        <v>448</v>
      </c>
    </row>
    <row r="145" spans="1:2">
      <c r="A145" s="278" t="s">
        <v>449</v>
      </c>
      <c r="B145" s="280" t="s">
        <v>446</v>
      </c>
    </row>
    <row r="146" spans="1:2">
      <c r="A146" s="278" t="s">
        <v>450</v>
      </c>
      <c r="B146" s="280"/>
    </row>
    <row r="147" spans="1:2">
      <c r="A147" s="278" t="s">
        <v>451</v>
      </c>
      <c r="B147" s="280" t="s">
        <v>452</v>
      </c>
    </row>
    <row r="148" spans="1:2">
      <c r="A148" s="278" t="s">
        <v>453</v>
      </c>
      <c r="B148" s="280" t="s">
        <v>454</v>
      </c>
    </row>
    <row r="149" spans="1:2">
      <c r="A149" s="278" t="s">
        <v>455</v>
      </c>
      <c r="B149" s="280" t="s">
        <v>432</v>
      </c>
    </row>
    <row r="150" spans="1:2">
      <c r="A150" s="278" t="s">
        <v>456</v>
      </c>
      <c r="B150" s="280" t="s">
        <v>457</v>
      </c>
    </row>
    <row r="151" spans="1:2">
      <c r="A151" s="278" t="s">
        <v>458</v>
      </c>
      <c r="B151" s="280" t="s">
        <v>459</v>
      </c>
    </row>
    <row r="152" spans="1:2">
      <c r="A152" s="278" t="s">
        <v>460</v>
      </c>
      <c r="B152" s="280" t="s">
        <v>461</v>
      </c>
    </row>
    <row r="153" spans="1:2">
      <c r="A153" s="278" t="s">
        <v>462</v>
      </c>
      <c r="B153" s="280" t="s">
        <v>463</v>
      </c>
    </row>
    <row r="154" spans="1:2">
      <c r="A154" s="278" t="s">
        <v>464</v>
      </c>
      <c r="B154" s="280" t="s">
        <v>463</v>
      </c>
    </row>
    <row r="155" spans="1:2">
      <c r="A155" s="278" t="s">
        <v>465</v>
      </c>
      <c r="B155" s="280"/>
    </row>
    <row r="156" spans="1:2">
      <c r="A156" s="278" t="s">
        <v>466</v>
      </c>
      <c r="B156" s="280"/>
    </row>
    <row r="157" spans="1:2">
      <c r="A157" s="278" t="s">
        <v>467</v>
      </c>
      <c r="B157" s="280" t="s">
        <v>463</v>
      </c>
    </row>
    <row r="158" spans="1:2">
      <c r="A158" s="278" t="s">
        <v>468</v>
      </c>
      <c r="B158" s="280"/>
    </row>
    <row r="159" spans="1:2" ht="15.6">
      <c r="A159" s="278" t="s">
        <v>469</v>
      </c>
      <c r="B159" s="282" t="s">
        <v>421</v>
      </c>
    </row>
    <row r="160" spans="1:2">
      <c r="A160" s="278" t="s">
        <v>470</v>
      </c>
      <c r="B160" s="280" t="s">
        <v>471</v>
      </c>
    </row>
    <row r="161" spans="1:2">
      <c r="A161" s="278" t="s">
        <v>472</v>
      </c>
      <c r="B161" s="280" t="s">
        <v>473</v>
      </c>
    </row>
    <row r="162" spans="1:2">
      <c r="A162" s="278" t="s">
        <v>474</v>
      </c>
      <c r="B162" s="280" t="s">
        <v>475</v>
      </c>
    </row>
    <row r="163" spans="1:2">
      <c r="A163" s="278" t="s">
        <v>476</v>
      </c>
      <c r="B163" s="280" t="s">
        <v>477</v>
      </c>
    </row>
    <row r="164" spans="1:2">
      <c r="A164" s="278" t="s">
        <v>478</v>
      </c>
      <c r="B164" s="280" t="s">
        <v>479</v>
      </c>
    </row>
    <row r="165" spans="1:2" ht="15.6">
      <c r="A165" s="278" t="s">
        <v>480</v>
      </c>
      <c r="B165" s="283" t="s">
        <v>481</v>
      </c>
    </row>
    <row r="166" spans="1:2">
      <c r="A166" s="278" t="s">
        <v>482</v>
      </c>
      <c r="B166" s="280" t="s">
        <v>483</v>
      </c>
    </row>
    <row r="167" spans="1:2" ht="15.6">
      <c r="A167" s="278" t="s">
        <v>484</v>
      </c>
      <c r="B167" s="283" t="s">
        <v>485</v>
      </c>
    </row>
    <row r="168" spans="1:2" ht="15.6">
      <c r="A168" s="278" t="s">
        <v>486</v>
      </c>
      <c r="B168" s="283" t="s">
        <v>446</v>
      </c>
    </row>
    <row r="169" spans="1:2">
      <c r="A169" s="278" t="s">
        <v>487</v>
      </c>
      <c r="B169" s="280" t="s">
        <v>488</v>
      </c>
    </row>
    <row r="170" spans="1:2">
      <c r="A170" s="278" t="s">
        <v>489</v>
      </c>
      <c r="B170" s="280" t="s">
        <v>490</v>
      </c>
    </row>
    <row r="171" spans="1:2">
      <c r="A171" s="278" t="s">
        <v>491</v>
      </c>
      <c r="B171" s="280" t="s">
        <v>492</v>
      </c>
    </row>
    <row r="172" spans="1:2">
      <c r="A172" s="278" t="s">
        <v>493</v>
      </c>
      <c r="B172" s="280" t="s">
        <v>494</v>
      </c>
    </row>
    <row r="173" spans="1:2">
      <c r="A173" s="278" t="s">
        <v>495</v>
      </c>
      <c r="B173" s="280" t="s">
        <v>496</v>
      </c>
    </row>
    <row r="174" spans="1:2">
      <c r="A174" s="278" t="s">
        <v>497</v>
      </c>
      <c r="B174" s="280" t="s">
        <v>498</v>
      </c>
    </row>
    <row r="175" spans="1:2">
      <c r="A175" s="278" t="s">
        <v>499</v>
      </c>
      <c r="B175" s="280" t="s">
        <v>500</v>
      </c>
    </row>
    <row r="176" spans="1:2">
      <c r="A176" s="278" t="s">
        <v>501</v>
      </c>
      <c r="B176" s="280" t="s">
        <v>502</v>
      </c>
    </row>
    <row r="177" spans="1:2">
      <c r="A177" s="278" t="s">
        <v>503</v>
      </c>
      <c r="B177" s="280" t="s">
        <v>504</v>
      </c>
    </row>
    <row r="178" spans="1:2">
      <c r="A178" s="278" t="s">
        <v>505</v>
      </c>
      <c r="B178" s="280" t="s">
        <v>361</v>
      </c>
    </row>
    <row r="179" spans="1:2">
      <c r="A179" s="278" t="s">
        <v>506</v>
      </c>
      <c r="B179" s="280" t="s">
        <v>507</v>
      </c>
    </row>
    <row r="180" spans="1:2">
      <c r="A180" s="278" t="s">
        <v>411</v>
      </c>
      <c r="B180" s="281">
        <v>11857102000144</v>
      </c>
    </row>
    <row r="181" spans="1:2">
      <c r="A181" s="278" t="s">
        <v>508</v>
      </c>
      <c r="B181" s="280" t="s">
        <v>485</v>
      </c>
    </row>
    <row r="182" spans="1:2">
      <c r="A182" s="278" t="s">
        <v>509</v>
      </c>
      <c r="B182" s="280" t="s">
        <v>510</v>
      </c>
    </row>
    <row r="183" spans="1:2">
      <c r="A183" s="278" t="s">
        <v>511</v>
      </c>
      <c r="B183" s="280" t="s">
        <v>512</v>
      </c>
    </row>
    <row r="184" spans="1:2">
      <c r="A184" s="278" t="s">
        <v>513</v>
      </c>
      <c r="B184" s="280" t="s">
        <v>514</v>
      </c>
    </row>
    <row r="185" spans="1:2">
      <c r="A185" s="278" t="s">
        <v>515</v>
      </c>
      <c r="B185" s="280" t="s">
        <v>498</v>
      </c>
    </row>
    <row r="186" spans="1:2">
      <c r="A186" s="278" t="s">
        <v>516</v>
      </c>
      <c r="B186" s="280" t="s">
        <v>517</v>
      </c>
    </row>
    <row r="187" spans="1:2">
      <c r="A187" s="278" t="s">
        <v>518</v>
      </c>
      <c r="B187" s="280" t="s">
        <v>452</v>
      </c>
    </row>
    <row r="188" spans="1:2">
      <c r="A188" s="278" t="s">
        <v>519</v>
      </c>
      <c r="B188" s="280" t="s">
        <v>520</v>
      </c>
    </row>
    <row r="189" spans="1:2">
      <c r="A189" s="278" t="s">
        <v>521</v>
      </c>
      <c r="B189" s="280" t="s">
        <v>522</v>
      </c>
    </row>
    <row r="190" spans="1:2">
      <c r="A190" s="278" t="s">
        <v>523</v>
      </c>
      <c r="B190" s="280" t="s">
        <v>524</v>
      </c>
    </row>
    <row r="191" spans="1:2">
      <c r="A191" s="278" t="s">
        <v>525</v>
      </c>
      <c r="B191" s="280" t="s">
        <v>526</v>
      </c>
    </row>
    <row r="192" spans="1:2">
      <c r="A192" s="278" t="s">
        <v>407</v>
      </c>
      <c r="B192" s="280" t="s">
        <v>408</v>
      </c>
    </row>
    <row r="193" spans="1:2">
      <c r="A193" s="278" t="s">
        <v>527</v>
      </c>
      <c r="B193" s="280" t="s">
        <v>430</v>
      </c>
    </row>
    <row r="194" spans="1:2">
      <c r="A194" s="278" t="s">
        <v>528</v>
      </c>
      <c r="B194" s="280" t="s">
        <v>529</v>
      </c>
    </row>
    <row r="195" spans="1:2">
      <c r="A195" s="278" t="s">
        <v>530</v>
      </c>
      <c r="B195" s="279">
        <v>87389086000174</v>
      </c>
    </row>
    <row r="196" spans="1:2">
      <c r="A196" s="278" t="s">
        <v>531</v>
      </c>
      <c r="B196" s="280" t="s">
        <v>446</v>
      </c>
    </row>
    <row r="197" spans="1:2">
      <c r="A197" s="278" t="s">
        <v>532</v>
      </c>
      <c r="B197" s="280" t="s">
        <v>446</v>
      </c>
    </row>
    <row r="198" spans="1:2">
      <c r="A198" s="278" t="s">
        <v>533</v>
      </c>
      <c r="B198" s="280" t="s">
        <v>534</v>
      </c>
    </row>
    <row r="199" spans="1:2">
      <c r="A199" s="278" t="s">
        <v>535</v>
      </c>
      <c r="B199" s="280" t="s">
        <v>536</v>
      </c>
    </row>
    <row r="200" spans="1:2">
      <c r="A200" s="278" t="s">
        <v>537</v>
      </c>
      <c r="B200" s="280" t="s">
        <v>538</v>
      </c>
    </row>
    <row r="201" spans="1:2">
      <c r="A201" s="278" t="s">
        <v>539</v>
      </c>
      <c r="B201" s="280" t="s">
        <v>463</v>
      </c>
    </row>
    <row r="202" spans="1:2">
      <c r="A202" s="278" t="s">
        <v>540</v>
      </c>
      <c r="B202" s="280" t="s">
        <v>463</v>
      </c>
    </row>
    <row r="203" spans="1:2">
      <c r="A203" s="278" t="s">
        <v>541</v>
      </c>
      <c r="B203" s="284">
        <v>10828</v>
      </c>
    </row>
    <row r="204" spans="1:2">
      <c r="A204" s="278" t="s">
        <v>542</v>
      </c>
      <c r="B204" s="280" t="s">
        <v>529</v>
      </c>
    </row>
    <row r="205" spans="1:2">
      <c r="A205" s="278" t="s">
        <v>543</v>
      </c>
      <c r="B205" s="279">
        <v>85822000112</v>
      </c>
    </row>
    <row r="206" spans="1:2">
      <c r="A206" s="278" t="s">
        <v>544</v>
      </c>
      <c r="B206" s="280" t="s">
        <v>545</v>
      </c>
    </row>
    <row r="207" spans="1:2">
      <c r="A207" s="278" t="s">
        <v>546</v>
      </c>
      <c r="B207" s="278" t="s">
        <v>547</v>
      </c>
    </row>
    <row r="208" spans="1:2">
      <c r="A208" s="278" t="s">
        <v>548</v>
      </c>
      <c r="B208" s="278" t="s">
        <v>549</v>
      </c>
    </row>
    <row r="209" spans="1:2">
      <c r="A209" s="278" t="s">
        <v>550</v>
      </c>
      <c r="B209" s="278" t="s">
        <v>551</v>
      </c>
    </row>
    <row r="210" spans="1:2">
      <c r="A210" s="278" t="s">
        <v>552</v>
      </c>
      <c r="B210" s="278" t="s">
        <v>553</v>
      </c>
    </row>
    <row r="211" spans="1:2">
      <c r="A211" s="278" t="s">
        <v>554</v>
      </c>
      <c r="B211" s="278" t="s">
        <v>555</v>
      </c>
    </row>
    <row r="212" spans="1:2">
      <c r="A212" s="278" t="s">
        <v>556</v>
      </c>
      <c r="B212" s="278" t="s">
        <v>557</v>
      </c>
    </row>
    <row r="213" spans="1:2">
      <c r="A213" s="278" t="s">
        <v>558</v>
      </c>
      <c r="B213" s="278" t="s">
        <v>559</v>
      </c>
    </row>
    <row r="214" spans="1:2">
      <c r="A214" s="278" t="s">
        <v>560</v>
      </c>
      <c r="B214" s="278" t="s">
        <v>561</v>
      </c>
    </row>
    <row r="215" spans="1:2">
      <c r="A215" s="278" t="s">
        <v>562</v>
      </c>
      <c r="B215" s="278" t="s">
        <v>563</v>
      </c>
    </row>
    <row r="216" spans="1:2">
      <c r="A216" s="278" t="s">
        <v>564</v>
      </c>
      <c r="B216" s="278" t="s">
        <v>565</v>
      </c>
    </row>
    <row r="217" spans="1:2">
      <c r="A217" s="278" t="s">
        <v>566</v>
      </c>
      <c r="B217" s="278" t="s">
        <v>545</v>
      </c>
    </row>
    <row r="218" spans="1:2">
      <c r="A218" s="278" t="s">
        <v>567</v>
      </c>
      <c r="B218" s="278" t="s">
        <v>568</v>
      </c>
    </row>
    <row r="219" spans="1:2">
      <c r="A219" s="278" t="s">
        <v>569</v>
      </c>
      <c r="B219" s="278" t="s">
        <v>570</v>
      </c>
    </row>
    <row r="220" spans="1:2">
      <c r="A220" s="278" t="s">
        <v>571</v>
      </c>
      <c r="B220" s="278" t="s">
        <v>572</v>
      </c>
    </row>
    <row r="221" spans="1:2">
      <c r="A221" s="278" t="s">
        <v>573</v>
      </c>
      <c r="B221" s="278" t="s">
        <v>574</v>
      </c>
    </row>
    <row r="222" spans="1:2">
      <c r="A222" s="278" t="s">
        <v>575</v>
      </c>
      <c r="B222" s="278" t="s">
        <v>576</v>
      </c>
    </row>
    <row r="223" spans="1:2">
      <c r="A223" s="278" t="s">
        <v>577</v>
      </c>
      <c r="B223" s="278" t="s">
        <v>578</v>
      </c>
    </row>
    <row r="224" spans="1:2">
      <c r="A224" s="278" t="s">
        <v>579</v>
      </c>
      <c r="B224" s="278" t="s">
        <v>580</v>
      </c>
    </row>
    <row r="225" spans="1:2">
      <c r="A225" s="278" t="s">
        <v>581</v>
      </c>
      <c r="B225" s="278" t="s">
        <v>582</v>
      </c>
    </row>
    <row r="226" spans="1:2">
      <c r="A226" s="278" t="s">
        <v>583</v>
      </c>
      <c r="B226" s="278" t="s">
        <v>584</v>
      </c>
    </row>
    <row r="227" spans="1:2">
      <c r="A227" s="278" t="s">
        <v>585</v>
      </c>
      <c r="B227" s="278" t="s">
        <v>586</v>
      </c>
    </row>
    <row r="228" spans="1:2">
      <c r="A228" s="278" t="s">
        <v>587</v>
      </c>
      <c r="B228" s="278" t="s">
        <v>588</v>
      </c>
    </row>
    <row r="229" spans="1:2">
      <c r="A229" s="278" t="s">
        <v>589</v>
      </c>
      <c r="B229" s="278" t="s">
        <v>590</v>
      </c>
    </row>
    <row r="230" spans="1:2">
      <c r="A230" s="278" t="s">
        <v>591</v>
      </c>
      <c r="B230" s="278" t="s">
        <v>592</v>
      </c>
    </row>
    <row r="231" spans="1:2">
      <c r="A231" s="278" t="s">
        <v>593</v>
      </c>
      <c r="B231" s="278" t="s">
        <v>594</v>
      </c>
    </row>
    <row r="232" spans="1:2">
      <c r="A232" s="278" t="s">
        <v>595</v>
      </c>
      <c r="B232" s="278" t="s">
        <v>596</v>
      </c>
    </row>
    <row r="233" spans="1:2">
      <c r="A233" s="278" t="s">
        <v>597</v>
      </c>
      <c r="B233" s="278" t="s">
        <v>598</v>
      </c>
    </row>
    <row r="234" spans="1:2">
      <c r="A234" s="278" t="s">
        <v>599</v>
      </c>
      <c r="B234" s="278" t="s">
        <v>600</v>
      </c>
    </row>
    <row r="235" spans="1:2">
      <c r="A235" s="278" t="s">
        <v>601</v>
      </c>
      <c r="B235" s="278" t="s">
        <v>602</v>
      </c>
    </row>
    <row r="236" spans="1:2">
      <c r="A236" s="278" t="s">
        <v>603</v>
      </c>
      <c r="B236" s="278" t="s">
        <v>604</v>
      </c>
    </row>
    <row r="237" spans="1:2">
      <c r="A237" s="278" t="s">
        <v>605</v>
      </c>
      <c r="B237" s="278" t="s">
        <v>606</v>
      </c>
    </row>
    <row r="238" spans="1:2">
      <c r="A238" s="278" t="s">
        <v>607</v>
      </c>
      <c r="B238" s="278" t="s">
        <v>608</v>
      </c>
    </row>
    <row r="239" spans="1:2">
      <c r="A239" s="278" t="s">
        <v>609</v>
      </c>
      <c r="B239" s="278" t="s">
        <v>610</v>
      </c>
    </row>
    <row r="240" spans="1:2">
      <c r="A240" s="278" t="s">
        <v>611</v>
      </c>
      <c r="B240" s="278" t="s">
        <v>612</v>
      </c>
    </row>
    <row r="241" spans="1:2">
      <c r="A241" s="278" t="s">
        <v>613</v>
      </c>
      <c r="B241" s="278" t="s">
        <v>614</v>
      </c>
    </row>
    <row r="242" spans="1:2">
      <c r="A242" s="278" t="s">
        <v>615</v>
      </c>
      <c r="B242" s="278" t="s">
        <v>616</v>
      </c>
    </row>
    <row r="243" spans="1:2">
      <c r="A243" s="278" t="s">
        <v>617</v>
      </c>
      <c r="B243" s="278" t="s">
        <v>618</v>
      </c>
    </row>
    <row r="244" spans="1:2">
      <c r="A244" s="278" t="s">
        <v>619</v>
      </c>
      <c r="B244" s="278" t="s">
        <v>620</v>
      </c>
    </row>
    <row r="245" spans="1:2">
      <c r="A245" s="278" t="s">
        <v>621</v>
      </c>
      <c r="B245" s="278" t="s">
        <v>622</v>
      </c>
    </row>
    <row r="246" spans="1:2">
      <c r="A246" s="278" t="s">
        <v>623</v>
      </c>
      <c r="B246" s="278" t="s">
        <v>624</v>
      </c>
    </row>
    <row r="247" spans="1:2">
      <c r="A247" s="278" t="s">
        <v>625</v>
      </c>
      <c r="B247" s="278" t="s">
        <v>626</v>
      </c>
    </row>
    <row r="248" spans="1:2">
      <c r="A248" s="278" t="s">
        <v>627</v>
      </c>
      <c r="B248" s="278" t="s">
        <v>628</v>
      </c>
    </row>
    <row r="249" spans="1:2">
      <c r="A249" s="278" t="s">
        <v>629</v>
      </c>
      <c r="B249" s="278" t="s">
        <v>630</v>
      </c>
    </row>
    <row r="250" spans="1:2">
      <c r="A250" s="278" t="s">
        <v>631</v>
      </c>
      <c r="B250" s="278" t="s">
        <v>632</v>
      </c>
    </row>
    <row r="251" spans="1:2">
      <c r="A251" s="278" t="s">
        <v>633</v>
      </c>
      <c r="B251" s="278" t="s">
        <v>634</v>
      </c>
    </row>
    <row r="252" spans="1:2">
      <c r="A252" s="278" t="s">
        <v>635</v>
      </c>
      <c r="B252" s="278" t="s">
        <v>636</v>
      </c>
    </row>
    <row r="253" spans="1:2">
      <c r="A253" s="278" t="s">
        <v>637</v>
      </c>
      <c r="B253" s="278" t="s">
        <v>638</v>
      </c>
    </row>
    <row r="254" spans="1:2">
      <c r="A254" s="278" t="s">
        <v>639</v>
      </c>
      <c r="B254" s="278" t="s">
        <v>483</v>
      </c>
    </row>
    <row r="255" spans="1:2">
      <c r="A255" s="285" t="s">
        <v>640</v>
      </c>
      <c r="B255" s="285" t="s">
        <v>641</v>
      </c>
    </row>
    <row r="256" spans="1:2">
      <c r="A256" s="278" t="s">
        <v>642</v>
      </c>
      <c r="B256" s="278" t="s">
        <v>643</v>
      </c>
    </row>
    <row r="257" spans="1:2">
      <c r="A257" s="278" t="s">
        <v>644</v>
      </c>
      <c r="B257" s="278" t="s">
        <v>645</v>
      </c>
    </row>
    <row r="258" spans="1:2">
      <c r="A258" s="278" t="s">
        <v>646</v>
      </c>
      <c r="B258" s="278" t="s">
        <v>647</v>
      </c>
    </row>
    <row r="259" spans="1:2">
      <c r="A259" s="278" t="s">
        <v>648</v>
      </c>
      <c r="B259" s="278" t="s">
        <v>649</v>
      </c>
    </row>
    <row r="260" spans="1:2">
      <c r="A260" s="278" t="s">
        <v>650</v>
      </c>
      <c r="B260" s="278" t="s">
        <v>651</v>
      </c>
    </row>
    <row r="261" spans="1:2">
      <c r="A261" s="278" t="s">
        <v>652</v>
      </c>
      <c r="B261" s="278" t="s">
        <v>653</v>
      </c>
    </row>
    <row r="262" spans="1:2">
      <c r="A262" s="278" t="s">
        <v>654</v>
      </c>
      <c r="B262" s="278" t="s">
        <v>655</v>
      </c>
    </row>
    <row r="263" spans="1:2">
      <c r="A263" s="278" t="s">
        <v>656</v>
      </c>
      <c r="B263" s="278" t="s">
        <v>657</v>
      </c>
    </row>
    <row r="264" spans="1:2">
      <c r="A264" s="278" t="s">
        <v>658</v>
      </c>
      <c r="B264" s="278" t="s">
        <v>659</v>
      </c>
    </row>
    <row r="265" spans="1:2">
      <c r="A265" s="278" t="s">
        <v>660</v>
      </c>
      <c r="B265" s="278" t="s">
        <v>661</v>
      </c>
    </row>
    <row r="266" spans="1:2">
      <c r="A266" s="278" t="s">
        <v>662</v>
      </c>
      <c r="B266" s="278" t="s">
        <v>663</v>
      </c>
    </row>
    <row r="267" spans="1:2">
      <c r="A267" s="278" t="s">
        <v>664</v>
      </c>
      <c r="B267" s="278" t="s">
        <v>665</v>
      </c>
    </row>
    <row r="268" spans="1:2">
      <c r="A268" s="278" t="s">
        <v>666</v>
      </c>
      <c r="B268" s="278" t="s">
        <v>667</v>
      </c>
    </row>
    <row r="269" spans="1:2">
      <c r="A269" s="278" t="s">
        <v>668</v>
      </c>
      <c r="B269" s="278" t="s">
        <v>669</v>
      </c>
    </row>
    <row r="270" spans="1:2">
      <c r="A270" s="278" t="s">
        <v>670</v>
      </c>
      <c r="B270" s="278" t="s">
        <v>671</v>
      </c>
    </row>
    <row r="271" spans="1:2">
      <c r="A271" s="278" t="s">
        <v>672</v>
      </c>
      <c r="B271" s="278" t="s">
        <v>673</v>
      </c>
    </row>
    <row r="272" spans="1:2">
      <c r="A272" s="278" t="s">
        <v>674</v>
      </c>
      <c r="B272" s="278" t="s">
        <v>675</v>
      </c>
    </row>
    <row r="273" spans="1:2">
      <c r="A273" s="278" t="s">
        <v>676</v>
      </c>
      <c r="B273" s="278" t="s">
        <v>677</v>
      </c>
    </row>
    <row r="274" spans="1:2">
      <c r="A274" s="278" t="s">
        <v>678</v>
      </c>
      <c r="B274" s="278" t="s">
        <v>679</v>
      </c>
    </row>
    <row r="275" spans="1:2">
      <c r="A275" s="278" t="s">
        <v>680</v>
      </c>
      <c r="B275" s="278" t="s">
        <v>681</v>
      </c>
    </row>
    <row r="276" spans="1:2">
      <c r="A276" s="278" t="s">
        <v>682</v>
      </c>
      <c r="B276" s="278" t="s">
        <v>683</v>
      </c>
    </row>
    <row r="277" spans="1:2">
      <c r="A277" s="278" t="s">
        <v>684</v>
      </c>
      <c r="B277" s="278" t="s">
        <v>685</v>
      </c>
    </row>
    <row r="278" spans="1:2">
      <c r="A278" s="278" t="s">
        <v>686</v>
      </c>
      <c r="B278" s="278" t="s">
        <v>687</v>
      </c>
    </row>
    <row r="279" spans="1:2">
      <c r="A279" s="278" t="s">
        <v>688</v>
      </c>
      <c r="B279" s="278" t="s">
        <v>689</v>
      </c>
    </row>
    <row r="280" spans="1:2">
      <c r="A280" s="278" t="s">
        <v>690</v>
      </c>
      <c r="B280" s="278" t="s">
        <v>691</v>
      </c>
    </row>
    <row r="281" spans="1:2">
      <c r="A281" s="278" t="s">
        <v>692</v>
      </c>
      <c r="B281" s="278" t="s">
        <v>693</v>
      </c>
    </row>
    <row r="282" spans="1:2">
      <c r="A282" s="278" t="s">
        <v>694</v>
      </c>
      <c r="B282" s="278" t="s">
        <v>695</v>
      </c>
    </row>
    <row r="283" spans="1:2">
      <c r="A283" s="278" t="s">
        <v>696</v>
      </c>
      <c r="B283" s="278" t="s">
        <v>697</v>
      </c>
    </row>
    <row r="284" spans="1:2">
      <c r="A284" s="278" t="s">
        <v>698</v>
      </c>
      <c r="B284" s="278" t="s">
        <v>699</v>
      </c>
    </row>
    <row r="285" spans="1:2">
      <c r="A285" s="278" t="s">
        <v>700</v>
      </c>
      <c r="B285" s="278" t="s">
        <v>701</v>
      </c>
    </row>
    <row r="286" spans="1:2">
      <c r="A286" s="278" t="s">
        <v>702</v>
      </c>
      <c r="B286" s="278" t="s">
        <v>703</v>
      </c>
    </row>
    <row r="287" spans="1:2">
      <c r="A287" s="278" t="s">
        <v>694</v>
      </c>
      <c r="B287" s="278" t="s">
        <v>695</v>
      </c>
    </row>
    <row r="288" spans="1:2">
      <c r="A288" s="278" t="s">
        <v>704</v>
      </c>
      <c r="B288" s="278" t="s">
        <v>705</v>
      </c>
    </row>
    <row r="289" spans="1:2">
      <c r="A289" s="278" t="s">
        <v>706</v>
      </c>
      <c r="B289" s="278" t="s">
        <v>673</v>
      </c>
    </row>
    <row r="290" spans="1:2">
      <c r="A290" s="278" t="s">
        <v>674</v>
      </c>
      <c r="B290" s="278" t="s">
        <v>707</v>
      </c>
    </row>
    <row r="291" spans="1:2">
      <c r="A291" s="278" t="s">
        <v>708</v>
      </c>
      <c r="B291" s="278" t="s">
        <v>709</v>
      </c>
    </row>
    <row r="292" spans="1:2">
      <c r="A292" s="278" t="s">
        <v>686</v>
      </c>
      <c r="B292" s="278" t="s">
        <v>687</v>
      </c>
    </row>
    <row r="293" spans="1:2">
      <c r="A293" s="278" t="s">
        <v>692</v>
      </c>
      <c r="B293" s="278" t="s">
        <v>693</v>
      </c>
    </row>
    <row r="294" spans="1:2">
      <c r="A294" s="278" t="s">
        <v>688</v>
      </c>
      <c r="B294" s="278" t="s">
        <v>689</v>
      </c>
    </row>
    <row r="295" spans="1:2">
      <c r="A295" s="278" t="s">
        <v>650</v>
      </c>
      <c r="B295" s="278" t="s">
        <v>710</v>
      </c>
    </row>
    <row r="296" spans="1:2">
      <c r="A296" s="278" t="s">
        <v>664</v>
      </c>
      <c r="B296" s="278" t="s">
        <v>665</v>
      </c>
    </row>
    <row r="297" spans="1:2">
      <c r="A297" s="278" t="s">
        <v>666</v>
      </c>
      <c r="B297" s="278" t="s">
        <v>667</v>
      </c>
    </row>
    <row r="298" spans="1:2">
      <c r="A298" s="278" t="s">
        <v>646</v>
      </c>
      <c r="B298" s="278" t="s">
        <v>647</v>
      </c>
    </row>
    <row r="299" spans="1:2">
      <c r="A299" s="278" t="s">
        <v>652</v>
      </c>
      <c r="B299" s="278" t="s">
        <v>653</v>
      </c>
    </row>
    <row r="300" spans="1:2">
      <c r="A300" s="278" t="s">
        <v>656</v>
      </c>
      <c r="B300" s="278" t="s">
        <v>657</v>
      </c>
    </row>
    <row r="301" spans="1:2">
      <c r="A301" s="278" t="s">
        <v>668</v>
      </c>
      <c r="B301" s="278" t="s">
        <v>669</v>
      </c>
    </row>
    <row r="302" spans="1:2">
      <c r="A302" s="278" t="s">
        <v>680</v>
      </c>
      <c r="B302" s="278" t="s">
        <v>681</v>
      </c>
    </row>
    <row r="303" spans="1:2">
      <c r="A303" s="278" t="s">
        <v>711</v>
      </c>
      <c r="B303" s="278" t="s">
        <v>712</v>
      </c>
    </row>
    <row r="304" spans="1:2">
      <c r="A304" s="278" t="s">
        <v>713</v>
      </c>
      <c r="B304" s="278" t="s">
        <v>714</v>
      </c>
    </row>
    <row r="305" spans="1:2">
      <c r="A305" s="278" t="s">
        <v>715</v>
      </c>
      <c r="B305" s="278" t="s">
        <v>716</v>
      </c>
    </row>
    <row r="306" spans="1:2">
      <c r="A306" s="278" t="s">
        <v>717</v>
      </c>
      <c r="B306" s="278" t="s">
        <v>718</v>
      </c>
    </row>
    <row r="307" spans="1:2">
      <c r="A307" s="278" t="s">
        <v>719</v>
      </c>
      <c r="B307" s="278" t="s">
        <v>720</v>
      </c>
    </row>
    <row r="308" spans="1:2">
      <c r="A308" s="278" t="s">
        <v>721</v>
      </c>
      <c r="B308" s="278" t="s">
        <v>722</v>
      </c>
    </row>
    <row r="309" spans="1:2">
      <c r="A309" s="278" t="s">
        <v>723</v>
      </c>
      <c r="B309" s="278" t="s">
        <v>724</v>
      </c>
    </row>
    <row r="310" spans="1:2">
      <c r="A310" s="278" t="s">
        <v>725</v>
      </c>
      <c r="B310" s="278" t="s">
        <v>726</v>
      </c>
    </row>
    <row r="311" spans="1:2">
      <c r="A311" s="278" t="s">
        <v>727</v>
      </c>
      <c r="B311" s="278" t="s">
        <v>728</v>
      </c>
    </row>
    <row r="312" spans="1:2">
      <c r="A312" s="278" t="s">
        <v>729</v>
      </c>
      <c r="B312" s="278" t="s">
        <v>730</v>
      </c>
    </row>
    <row r="313" spans="1:2">
      <c r="A313" s="278" t="s">
        <v>731</v>
      </c>
      <c r="B313" s="278" t="s">
        <v>732</v>
      </c>
    </row>
    <row r="314" spans="1:2">
      <c r="A314" s="278" t="s">
        <v>733</v>
      </c>
      <c r="B314" s="278" t="s">
        <v>734</v>
      </c>
    </row>
    <row r="315" spans="1:2">
      <c r="A315" s="278" t="s">
        <v>735</v>
      </c>
      <c r="B315" s="278" t="s">
        <v>736</v>
      </c>
    </row>
    <row r="316" spans="1:2">
      <c r="A316" s="278" t="s">
        <v>737</v>
      </c>
      <c r="B316" s="278" t="s">
        <v>738</v>
      </c>
    </row>
    <row r="317" spans="1:2">
      <c r="A317" s="278" t="s">
        <v>739</v>
      </c>
      <c r="B317" s="278" t="s">
        <v>740</v>
      </c>
    </row>
    <row r="318" spans="1:2">
      <c r="A318" s="278" t="s">
        <v>741</v>
      </c>
      <c r="B318" s="278" t="s">
        <v>742</v>
      </c>
    </row>
    <row r="319" spans="1:2">
      <c r="A319" s="278" t="s">
        <v>743</v>
      </c>
      <c r="B319" s="278" t="s">
        <v>744</v>
      </c>
    </row>
    <row r="320" spans="1:2">
      <c r="A320" s="278" t="s">
        <v>745</v>
      </c>
      <c r="B320" s="278" t="s">
        <v>746</v>
      </c>
    </row>
    <row r="321" spans="1:2">
      <c r="A321" s="278" t="s">
        <v>747</v>
      </c>
      <c r="B321" s="278" t="s">
        <v>748</v>
      </c>
    </row>
    <row r="322" spans="1:2">
      <c r="A322" s="278" t="s">
        <v>749</v>
      </c>
      <c r="B322" s="278" t="s">
        <v>750</v>
      </c>
    </row>
    <row r="323" spans="1:2">
      <c r="A323" s="278" t="s">
        <v>751</v>
      </c>
      <c r="B323" s="278" t="s">
        <v>752</v>
      </c>
    </row>
    <row r="324" spans="1:2">
      <c r="A324" s="278" t="s">
        <v>753</v>
      </c>
      <c r="B324" s="278" t="s">
        <v>754</v>
      </c>
    </row>
    <row r="325" spans="1:2">
      <c r="A325" s="278" t="s">
        <v>755</v>
      </c>
      <c r="B325" s="278" t="s">
        <v>756</v>
      </c>
    </row>
    <row r="326" spans="1:2">
      <c r="A326" s="278" t="s">
        <v>757</v>
      </c>
      <c r="B326" s="278" t="s">
        <v>758</v>
      </c>
    </row>
    <row r="327" spans="1:2">
      <c r="A327" s="278" t="s">
        <v>759</v>
      </c>
      <c r="B327" s="278" t="s">
        <v>760</v>
      </c>
    </row>
    <row r="328" spans="1:2">
      <c r="A328" s="278" t="s">
        <v>761</v>
      </c>
      <c r="B328" s="278" t="s">
        <v>762</v>
      </c>
    </row>
    <row r="329" spans="1:2">
      <c r="A329" s="278" t="s">
        <v>763</v>
      </c>
      <c r="B329" s="278" t="s">
        <v>764</v>
      </c>
    </row>
    <row r="330" spans="1:2">
      <c r="A330" s="278" t="s">
        <v>765</v>
      </c>
      <c r="B330" s="278" t="s">
        <v>766</v>
      </c>
    </row>
    <row r="331" spans="1:2">
      <c r="A331" s="278" t="s">
        <v>767</v>
      </c>
      <c r="B331" s="278" t="s">
        <v>768</v>
      </c>
    </row>
    <row r="332" spans="1:2">
      <c r="A332" s="278" t="s">
        <v>769</v>
      </c>
      <c r="B332" s="278" t="s">
        <v>728</v>
      </c>
    </row>
    <row r="333" spans="1:2">
      <c r="A333" s="278" t="s">
        <v>770</v>
      </c>
      <c r="B333" s="278" t="s">
        <v>771</v>
      </c>
    </row>
    <row r="334" spans="1:2">
      <c r="A334" s="278" t="s">
        <v>772</v>
      </c>
      <c r="B334" s="278" t="s">
        <v>773</v>
      </c>
    </row>
    <row r="335" spans="1:2">
      <c r="A335" s="278" t="s">
        <v>774</v>
      </c>
      <c r="B335" s="278" t="s">
        <v>775</v>
      </c>
    </row>
    <row r="336" spans="1:2">
      <c r="A336" s="278" t="s">
        <v>776</v>
      </c>
      <c r="B336" s="278" t="s">
        <v>777</v>
      </c>
    </row>
    <row r="337" spans="1:2">
      <c r="A337" s="278" t="s">
        <v>778</v>
      </c>
      <c r="B337" s="278" t="s">
        <v>779</v>
      </c>
    </row>
    <row r="338" spans="1:2">
      <c r="A338" s="278" t="s">
        <v>780</v>
      </c>
      <c r="B338" s="278" t="s">
        <v>781</v>
      </c>
    </row>
    <row r="339" spans="1:2">
      <c r="A339" s="278" t="s">
        <v>782</v>
      </c>
      <c r="B339" s="278" t="s">
        <v>783</v>
      </c>
    </row>
    <row r="340" spans="1:2">
      <c r="A340" s="278" t="s">
        <v>772</v>
      </c>
      <c r="B340" s="278" t="s">
        <v>773</v>
      </c>
    </row>
    <row r="341" spans="1:2">
      <c r="A341" s="278" t="s">
        <v>774</v>
      </c>
      <c r="B341" s="278" t="s">
        <v>775</v>
      </c>
    </row>
    <row r="342" spans="1:2">
      <c r="A342" s="278" t="s">
        <v>776</v>
      </c>
      <c r="B342" s="278" t="s">
        <v>777</v>
      </c>
    </row>
    <row r="343" spans="1:2">
      <c r="A343" s="278" t="s">
        <v>778</v>
      </c>
      <c r="B343" s="278" t="s">
        <v>779</v>
      </c>
    </row>
    <row r="344" spans="1:2">
      <c r="A344" s="278" t="s">
        <v>780</v>
      </c>
      <c r="B344" s="278" t="s">
        <v>781</v>
      </c>
    </row>
    <row r="345" spans="1:2">
      <c r="A345" s="278" t="s">
        <v>784</v>
      </c>
      <c r="B345" s="278" t="s">
        <v>785</v>
      </c>
    </row>
    <row r="346" spans="1:2">
      <c r="A346" s="278" t="s">
        <v>786</v>
      </c>
      <c r="B346" s="278" t="s">
        <v>787</v>
      </c>
    </row>
    <row r="347" spans="1:2">
      <c r="A347" s="278" t="s">
        <v>788</v>
      </c>
      <c r="B347" s="278" t="s">
        <v>789</v>
      </c>
    </row>
    <row r="348" spans="1:2">
      <c r="A348" s="278" t="s">
        <v>790</v>
      </c>
      <c r="B348" s="278" t="s">
        <v>791</v>
      </c>
    </row>
    <row r="349" spans="1:2">
      <c r="A349" s="278" t="s">
        <v>782</v>
      </c>
      <c r="B349" s="278" t="s">
        <v>783</v>
      </c>
    </row>
    <row r="350" spans="1:2">
      <c r="A350" s="278" t="s">
        <v>792</v>
      </c>
      <c r="B350" s="278" t="s">
        <v>793</v>
      </c>
    </row>
    <row r="351" spans="1:2">
      <c r="A351" s="278" t="s">
        <v>767</v>
      </c>
      <c r="B351" s="278" t="s">
        <v>768</v>
      </c>
    </row>
    <row r="352" spans="1:2">
      <c r="A352" s="278" t="s">
        <v>794</v>
      </c>
      <c r="B352" s="278" t="s">
        <v>795</v>
      </c>
    </row>
    <row r="353" spans="1:2">
      <c r="A353" s="278" t="s">
        <v>737</v>
      </c>
      <c r="B353" s="278" t="s">
        <v>738</v>
      </c>
    </row>
    <row r="354" spans="1:2">
      <c r="A354" s="278" t="s">
        <v>772</v>
      </c>
      <c r="B354" s="278" t="s">
        <v>773</v>
      </c>
    </row>
    <row r="355" spans="1:2">
      <c r="A355" s="278" t="s">
        <v>796</v>
      </c>
      <c r="B355" s="278" t="s">
        <v>797</v>
      </c>
    </row>
    <row r="356" spans="1:2">
      <c r="A356" s="278" t="s">
        <v>639</v>
      </c>
      <c r="B356" s="278" t="s">
        <v>798</v>
      </c>
    </row>
    <row r="357" spans="1:2">
      <c r="A357" s="278" t="s">
        <v>769</v>
      </c>
      <c r="B357" s="278" t="s">
        <v>728</v>
      </c>
    </row>
    <row r="358" spans="1:2">
      <c r="A358" s="278" t="s">
        <v>790</v>
      </c>
      <c r="B358" s="278" t="s">
        <v>791</v>
      </c>
    </row>
    <row r="359" spans="1:2">
      <c r="A359" s="278" t="s">
        <v>786</v>
      </c>
      <c r="B359" s="278" t="s">
        <v>787</v>
      </c>
    </row>
    <row r="360" spans="1:2">
      <c r="A360" s="278" t="s">
        <v>788</v>
      </c>
      <c r="B360" s="278" t="s">
        <v>789</v>
      </c>
    </row>
    <row r="361" spans="1:2">
      <c r="A361" s="278" t="s">
        <v>799</v>
      </c>
      <c r="B361" s="279">
        <v>20650862000177</v>
      </c>
    </row>
    <row r="362" spans="1:2">
      <c r="A362" s="278" t="s">
        <v>800</v>
      </c>
      <c r="B362" s="278" t="s">
        <v>801</v>
      </c>
    </row>
    <row r="363" spans="1:2">
      <c r="A363" s="278" t="s">
        <v>802</v>
      </c>
      <c r="B363" s="280" t="s">
        <v>479</v>
      </c>
    </row>
    <row r="364" spans="1:2">
      <c r="A364" s="278" t="s">
        <v>803</v>
      </c>
      <c r="B364" s="278" t="s">
        <v>804</v>
      </c>
    </row>
    <row r="365" spans="1:2">
      <c r="A365" s="278" t="s">
        <v>805</v>
      </c>
      <c r="B365" s="278" t="s">
        <v>806</v>
      </c>
    </row>
    <row r="366" spans="1:2">
      <c r="A366" s="278" t="s">
        <v>807</v>
      </c>
      <c r="B366" s="278" t="s">
        <v>808</v>
      </c>
    </row>
    <row r="367" spans="1:2">
      <c r="A367" s="278" t="s">
        <v>809</v>
      </c>
      <c r="B367" s="278" t="s">
        <v>810</v>
      </c>
    </row>
    <row r="368" spans="1:2">
      <c r="A368" s="278" t="s">
        <v>811</v>
      </c>
      <c r="B368" s="279">
        <v>27721364000117</v>
      </c>
    </row>
    <row r="369" spans="1:2">
      <c r="A369" s="278" t="s">
        <v>812</v>
      </c>
      <c r="B369" s="279">
        <v>16637920000155</v>
      </c>
    </row>
    <row r="370" spans="1:2">
      <c r="A370" s="278" t="s">
        <v>813</v>
      </c>
      <c r="B370" s="280" t="s">
        <v>442</v>
      </c>
    </row>
    <row r="371" spans="1:2">
      <c r="A371" s="278" t="s">
        <v>814</v>
      </c>
      <c r="B371" s="279">
        <v>7366296000108</v>
      </c>
    </row>
    <row r="372" spans="1:2">
      <c r="A372" s="278" t="s">
        <v>815</v>
      </c>
      <c r="B372" s="278" t="s">
        <v>716</v>
      </c>
    </row>
    <row r="373" spans="1:2">
      <c r="A373" s="278" t="s">
        <v>816</v>
      </c>
      <c r="B373" s="280" t="s">
        <v>361</v>
      </c>
    </row>
    <row r="374" spans="1:2">
      <c r="A374" s="278" t="s">
        <v>817</v>
      </c>
      <c r="B374" s="278" t="s">
        <v>608</v>
      </c>
    </row>
    <row r="375" spans="1:2">
      <c r="A375" s="278" t="s">
        <v>818</v>
      </c>
      <c r="B375" s="278" t="s">
        <v>634</v>
      </c>
    </row>
    <row r="376" spans="1:2">
      <c r="A376" s="278" t="s">
        <v>819</v>
      </c>
      <c r="B376" s="279">
        <v>31027407000136</v>
      </c>
    </row>
    <row r="377" spans="1:2">
      <c r="A377" s="278" t="s">
        <v>820</v>
      </c>
      <c r="B377" s="278" t="s">
        <v>821</v>
      </c>
    </row>
    <row r="378" spans="1:2">
      <c r="A378" s="278" t="s">
        <v>822</v>
      </c>
      <c r="B378" s="278" t="s">
        <v>823</v>
      </c>
    </row>
    <row r="379" spans="1:2">
      <c r="A379" s="278" t="s">
        <v>824</v>
      </c>
      <c r="B379" s="278" t="s">
        <v>825</v>
      </c>
    </row>
    <row r="380" spans="1:2">
      <c r="A380" s="278" t="s">
        <v>826</v>
      </c>
      <c r="B380" s="278" t="s">
        <v>827</v>
      </c>
    </row>
    <row r="381" spans="1:2">
      <c r="A381" s="278" t="s">
        <v>828</v>
      </c>
      <c r="B381" s="278" t="s">
        <v>829</v>
      </c>
    </row>
    <row r="382" spans="1:2">
      <c r="A382" s="278" t="s">
        <v>830</v>
      </c>
      <c r="B382" s="278" t="s">
        <v>831</v>
      </c>
    </row>
    <row r="383" spans="1:2">
      <c r="A383" s="278" t="s">
        <v>832</v>
      </c>
      <c r="B383" s="278" t="s">
        <v>797</v>
      </c>
    </row>
    <row r="384" spans="1:2">
      <c r="A384" s="278" t="s">
        <v>833</v>
      </c>
      <c r="B384" s="278" t="s">
        <v>834</v>
      </c>
    </row>
    <row r="385" spans="1:2">
      <c r="A385" s="278" t="s">
        <v>835</v>
      </c>
      <c r="B385" s="278" t="s">
        <v>793</v>
      </c>
    </row>
    <row r="386" spans="1:2">
      <c r="A386" s="278" t="s">
        <v>836</v>
      </c>
      <c r="B386" s="278" t="s">
        <v>781</v>
      </c>
    </row>
    <row r="387" spans="1:2">
      <c r="A387" s="278" t="s">
        <v>837</v>
      </c>
      <c r="B387" s="278" t="s">
        <v>781</v>
      </c>
    </row>
    <row r="388" spans="1:2">
      <c r="A388" s="278" t="s">
        <v>838</v>
      </c>
      <c r="B388" s="278" t="s">
        <v>839</v>
      </c>
    </row>
    <row r="389" spans="1:2">
      <c r="A389" s="278" t="s">
        <v>840</v>
      </c>
      <c r="B389" s="278" t="s">
        <v>841</v>
      </c>
    </row>
    <row r="390" spans="1:2">
      <c r="A390" s="278" t="s">
        <v>826</v>
      </c>
      <c r="B390" s="278" t="s">
        <v>827</v>
      </c>
    </row>
    <row r="391" spans="1:2">
      <c r="A391" s="278" t="s">
        <v>842</v>
      </c>
      <c r="B391" s="278" t="s">
        <v>843</v>
      </c>
    </row>
    <row r="392" spans="1:2">
      <c r="A392" s="278" t="s">
        <v>763</v>
      </c>
      <c r="B392" s="278" t="s">
        <v>764</v>
      </c>
    </row>
    <row r="393" spans="1:2">
      <c r="A393" s="278" t="s">
        <v>836</v>
      </c>
      <c r="B393" s="278" t="s">
        <v>781</v>
      </c>
    </row>
    <row r="394" spans="1:2">
      <c r="A394" s="278" t="s">
        <v>786</v>
      </c>
      <c r="B394" s="278" t="s">
        <v>787</v>
      </c>
    </row>
    <row r="395" spans="1:2">
      <c r="A395" s="278" t="s">
        <v>755</v>
      </c>
      <c r="B395" s="278" t="s">
        <v>756</v>
      </c>
    </row>
    <row r="396" spans="1:2">
      <c r="A396" s="278" t="s">
        <v>836</v>
      </c>
      <c r="B396" s="278" t="s">
        <v>781</v>
      </c>
    </row>
    <row r="397" spans="1:2">
      <c r="A397" s="278" t="s">
        <v>759</v>
      </c>
      <c r="B397" s="278" t="s">
        <v>760</v>
      </c>
    </row>
    <row r="398" spans="1:2">
      <c r="A398" s="278" t="s">
        <v>749</v>
      </c>
      <c r="B398" s="278" t="s">
        <v>750</v>
      </c>
    </row>
    <row r="399" spans="1:2">
      <c r="A399" s="278" t="s">
        <v>765</v>
      </c>
      <c r="B399" s="278" t="s">
        <v>766</v>
      </c>
    </row>
    <row r="400" spans="1:2">
      <c r="A400" s="278" t="s">
        <v>844</v>
      </c>
      <c r="B400" s="278" t="s">
        <v>845</v>
      </c>
    </row>
    <row r="401" spans="1:2">
      <c r="A401" s="278" t="s">
        <v>782</v>
      </c>
      <c r="B401" s="278" t="s">
        <v>783</v>
      </c>
    </row>
    <row r="402" spans="1:2">
      <c r="A402" s="278" t="s">
        <v>741</v>
      </c>
      <c r="B402" s="278" t="s">
        <v>742</v>
      </c>
    </row>
    <row r="403" spans="1:2">
      <c r="A403" s="278" t="s">
        <v>774</v>
      </c>
      <c r="B403" s="278" t="s">
        <v>775</v>
      </c>
    </row>
    <row r="404" spans="1:2">
      <c r="A404" s="278" t="s">
        <v>786</v>
      </c>
      <c r="B404" s="278" t="s">
        <v>787</v>
      </c>
    </row>
    <row r="405" spans="1:2">
      <c r="A405" s="278" t="s">
        <v>733</v>
      </c>
      <c r="B405" s="278" t="s">
        <v>734</v>
      </c>
    </row>
    <row r="406" spans="1:2">
      <c r="A406" s="278" t="s">
        <v>735</v>
      </c>
      <c r="B406" s="278" t="s">
        <v>736</v>
      </c>
    </row>
    <row r="407" spans="1:2">
      <c r="A407" s="278" t="s">
        <v>846</v>
      </c>
      <c r="B407" s="278" t="s">
        <v>847</v>
      </c>
    </row>
    <row r="408" spans="1:2">
      <c r="A408" s="278" t="s">
        <v>848</v>
      </c>
      <c r="B408" s="278" t="s">
        <v>849</v>
      </c>
    </row>
    <row r="409" spans="1:2">
      <c r="A409" s="278" t="s">
        <v>850</v>
      </c>
      <c r="B409" s="278" t="s">
        <v>851</v>
      </c>
    </row>
    <row r="410" spans="1:2">
      <c r="A410" s="278" t="s">
        <v>826</v>
      </c>
      <c r="B410" s="278" t="s">
        <v>827</v>
      </c>
    </row>
    <row r="411" spans="1:2">
      <c r="A411" s="278" t="s">
        <v>733</v>
      </c>
      <c r="B411" s="278" t="s">
        <v>734</v>
      </c>
    </row>
    <row r="412" spans="1:2">
      <c r="A412" s="278" t="s">
        <v>852</v>
      </c>
      <c r="B412" s="278" t="s">
        <v>853</v>
      </c>
    </row>
    <row r="413" spans="1:2">
      <c r="A413" s="278" t="s">
        <v>854</v>
      </c>
      <c r="B413" s="278" t="s">
        <v>853</v>
      </c>
    </row>
    <row r="414" spans="1:2">
      <c r="A414" s="278" t="s">
        <v>855</v>
      </c>
      <c r="B414" s="278" t="s">
        <v>856</v>
      </c>
    </row>
    <row r="415" spans="1:2">
      <c r="A415" s="278" t="s">
        <v>857</v>
      </c>
      <c r="B415" s="278" t="s">
        <v>858</v>
      </c>
    </row>
    <row r="416" spans="1:2">
      <c r="A416" s="278" t="s">
        <v>859</v>
      </c>
      <c r="B416" s="278" t="s">
        <v>860</v>
      </c>
    </row>
    <row r="417" spans="1:2">
      <c r="A417" s="278" t="s">
        <v>861</v>
      </c>
      <c r="B417" s="278" t="s">
        <v>363</v>
      </c>
    </row>
    <row r="418" spans="1:2">
      <c r="A418" s="278" t="s">
        <v>862</v>
      </c>
      <c r="B418" s="278" t="s">
        <v>863</v>
      </c>
    </row>
    <row r="419" spans="1:2">
      <c r="A419" s="278" t="s">
        <v>864</v>
      </c>
      <c r="B419" s="278" t="s">
        <v>865</v>
      </c>
    </row>
    <row r="420" spans="1:2">
      <c r="A420" s="278" t="s">
        <v>866</v>
      </c>
      <c r="B420" s="278" t="s">
        <v>867</v>
      </c>
    </row>
    <row r="421" spans="1:2">
      <c r="A421" s="278" t="s">
        <v>868</v>
      </c>
      <c r="B421" s="278" t="s">
        <v>869</v>
      </c>
    </row>
    <row r="422" spans="1:2">
      <c r="A422" s="278" t="s">
        <v>866</v>
      </c>
      <c r="B422" s="278" t="s">
        <v>867</v>
      </c>
    </row>
    <row r="423" spans="1:2">
      <c r="A423" s="278" t="s">
        <v>870</v>
      </c>
      <c r="B423" s="278" t="s">
        <v>461</v>
      </c>
    </row>
    <row r="424" spans="1:2">
      <c r="A424" s="278" t="s">
        <v>871</v>
      </c>
      <c r="B424" s="278" t="s">
        <v>872</v>
      </c>
    </row>
    <row r="425" spans="1:2">
      <c r="A425" s="278" t="s">
        <v>873</v>
      </c>
      <c r="B425" s="278" t="s">
        <v>504</v>
      </c>
    </row>
    <row r="426" spans="1:2">
      <c r="A426" s="278" t="s">
        <v>874</v>
      </c>
      <c r="B426" s="278" t="s">
        <v>875</v>
      </c>
    </row>
    <row r="427" spans="1:2">
      <c r="A427" s="278" t="s">
        <v>876</v>
      </c>
      <c r="B427" s="278" t="s">
        <v>865</v>
      </c>
    </row>
    <row r="428" spans="1:2">
      <c r="A428" s="278" t="s">
        <v>595</v>
      </c>
      <c r="B428" s="278" t="s">
        <v>596</v>
      </c>
    </row>
    <row r="429" spans="1:2">
      <c r="A429" s="278" t="s">
        <v>877</v>
      </c>
      <c r="B429" s="278" t="s">
        <v>827</v>
      </c>
    </row>
    <row r="430" spans="1:2">
      <c r="A430" s="278" t="s">
        <v>878</v>
      </c>
      <c r="B430" s="279">
        <v>19349009000130</v>
      </c>
    </row>
    <row r="431" spans="1:2">
      <c r="A431" s="278" t="s">
        <v>879</v>
      </c>
      <c r="B431" s="278" t="s">
        <v>880</v>
      </c>
    </row>
    <row r="432" spans="1:2">
      <c r="A432" s="278" t="s">
        <v>881</v>
      </c>
      <c r="B432" s="278" t="s">
        <v>882</v>
      </c>
    </row>
    <row r="433" spans="1:2">
      <c r="A433" s="278" t="s">
        <v>883</v>
      </c>
      <c r="B433" s="278" t="s">
        <v>884</v>
      </c>
    </row>
    <row r="434" spans="1:2">
      <c r="A434" s="278" t="s">
        <v>885</v>
      </c>
      <c r="B434" s="278" t="s">
        <v>886</v>
      </c>
    </row>
    <row r="435" spans="1:2">
      <c r="A435" s="278" t="s">
        <v>887</v>
      </c>
      <c r="B435" s="278" t="s">
        <v>888</v>
      </c>
    </row>
    <row r="436" spans="1:2">
      <c r="A436" s="278" t="s">
        <v>889</v>
      </c>
      <c r="B436" s="278" t="s">
        <v>890</v>
      </c>
    </row>
    <row r="437" spans="1:2">
      <c r="A437" s="278" t="s">
        <v>864</v>
      </c>
      <c r="B437" s="278" t="s">
        <v>891</v>
      </c>
    </row>
    <row r="438" spans="1:2">
      <c r="A438" s="278" t="s">
        <v>382</v>
      </c>
      <c r="B438" s="278" t="s">
        <v>892</v>
      </c>
    </row>
    <row r="439" spans="1:2">
      <c r="A439" s="278" t="s">
        <v>792</v>
      </c>
      <c r="B439" s="278" t="s">
        <v>793</v>
      </c>
    </row>
    <row r="440" spans="1:2">
      <c r="A440" s="278" t="s">
        <v>763</v>
      </c>
      <c r="B440" s="278" t="s">
        <v>764</v>
      </c>
    </row>
    <row r="441" spans="1:2">
      <c r="A441" s="278" t="s">
        <v>893</v>
      </c>
      <c r="B441" s="278" t="s">
        <v>894</v>
      </c>
    </row>
    <row r="442" spans="1:2">
      <c r="A442" s="278" t="s">
        <v>877</v>
      </c>
      <c r="B442" s="278" t="s">
        <v>827</v>
      </c>
    </row>
    <row r="443" spans="1:2">
      <c r="A443" s="278" t="s">
        <v>895</v>
      </c>
      <c r="B443" s="278" t="s">
        <v>831</v>
      </c>
    </row>
    <row r="444" spans="1:2">
      <c r="A444" s="278" t="s">
        <v>896</v>
      </c>
      <c r="B444" s="279">
        <v>27721364000117</v>
      </c>
    </row>
    <row r="445" spans="1:2" ht="15.6">
      <c r="A445" s="278" t="s">
        <v>897</v>
      </c>
      <c r="B445" s="283" t="s">
        <v>485</v>
      </c>
    </row>
    <row r="446" spans="1:2">
      <c r="A446" s="278" t="s">
        <v>898</v>
      </c>
      <c r="B446" s="278" t="s">
        <v>829</v>
      </c>
    </row>
    <row r="447" spans="1:2">
      <c r="A447" s="278" t="s">
        <v>899</v>
      </c>
      <c r="B447" s="278" t="s">
        <v>801</v>
      </c>
    </row>
    <row r="448" spans="1:2">
      <c r="A448" s="278" t="s">
        <v>900</v>
      </c>
      <c r="B448" s="278" t="s">
        <v>901</v>
      </c>
    </row>
    <row r="449" spans="1:2">
      <c r="A449" s="278" t="s">
        <v>902</v>
      </c>
      <c r="B449" s="286" t="s">
        <v>446</v>
      </c>
    </row>
    <row r="450" spans="1:2">
      <c r="A450" s="278" t="s">
        <v>903</v>
      </c>
      <c r="B450" s="279">
        <v>85822000112</v>
      </c>
    </row>
    <row r="451" spans="1:2">
      <c r="A451" s="278" t="s">
        <v>903</v>
      </c>
      <c r="B451" s="279">
        <v>85822000112</v>
      </c>
    </row>
    <row r="452" spans="1:2">
      <c r="A452" s="278" t="s">
        <v>904</v>
      </c>
      <c r="B452" s="278" t="s">
        <v>810</v>
      </c>
    </row>
    <row r="453" spans="1:2">
      <c r="A453" s="278" t="s">
        <v>904</v>
      </c>
      <c r="B453" s="278" t="s">
        <v>810</v>
      </c>
    </row>
    <row r="454" spans="1:2">
      <c r="A454" s="278" t="s">
        <v>905</v>
      </c>
      <c r="B454" s="278" t="s">
        <v>906</v>
      </c>
    </row>
    <row r="455" spans="1:2">
      <c r="A455" s="278" t="s">
        <v>907</v>
      </c>
      <c r="B455" s="278" t="s">
        <v>851</v>
      </c>
    </row>
    <row r="456" spans="1:2">
      <c r="A456" s="278" t="s">
        <v>908</v>
      </c>
      <c r="B456" s="278" t="s">
        <v>856</v>
      </c>
    </row>
    <row r="457" spans="1:2">
      <c r="A457" s="278" t="s">
        <v>909</v>
      </c>
      <c r="B457" s="278" t="s">
        <v>608</v>
      </c>
    </row>
    <row r="458" spans="1:2">
      <c r="A458" s="278" t="s">
        <v>910</v>
      </c>
      <c r="B458" s="279">
        <v>68583954000108</v>
      </c>
    </row>
    <row r="459" spans="1:2">
      <c r="A459" s="278" t="s">
        <v>911</v>
      </c>
      <c r="B459" s="278" t="s">
        <v>882</v>
      </c>
    </row>
    <row r="460" spans="1:2">
      <c r="A460" s="278" t="s">
        <v>912</v>
      </c>
      <c r="B460" s="278" t="s">
        <v>872</v>
      </c>
    </row>
    <row r="461" spans="1:2">
      <c r="A461" s="278" t="s">
        <v>913</v>
      </c>
      <c r="B461" s="278" t="s">
        <v>875</v>
      </c>
    </row>
    <row r="462" spans="1:2">
      <c r="A462" s="278" t="s">
        <v>874</v>
      </c>
      <c r="B462" s="278" t="s">
        <v>875</v>
      </c>
    </row>
    <row r="463" spans="1:2">
      <c r="A463" s="278" t="s">
        <v>914</v>
      </c>
      <c r="B463" s="279">
        <v>20650862000177</v>
      </c>
    </row>
    <row r="464" spans="1:2">
      <c r="A464" s="278" t="s">
        <v>915</v>
      </c>
      <c r="B464" s="278" t="s">
        <v>916</v>
      </c>
    </row>
    <row r="465" spans="1:2">
      <c r="A465" s="278" t="s">
        <v>917</v>
      </c>
      <c r="B465" s="278" t="s">
        <v>918</v>
      </c>
    </row>
    <row r="466" spans="1:2">
      <c r="A466" s="278" t="s">
        <v>919</v>
      </c>
      <c r="B466" s="278" t="s">
        <v>920</v>
      </c>
    </row>
    <row r="467" spans="1:2">
      <c r="A467" s="278" t="s">
        <v>921</v>
      </c>
      <c r="B467" s="278" t="s">
        <v>922</v>
      </c>
    </row>
    <row r="468" spans="1:2">
      <c r="A468" s="278" t="s">
        <v>923</v>
      </c>
      <c r="B468" s="278" t="s">
        <v>894</v>
      </c>
    </row>
    <row r="469" spans="1:2">
      <c r="A469" s="278" t="s">
        <v>905</v>
      </c>
      <c r="B469" s="278" t="s">
        <v>906</v>
      </c>
    </row>
    <row r="470" spans="1:2">
      <c r="A470" s="278" t="s">
        <v>924</v>
      </c>
      <c r="B470" s="278" t="s">
        <v>925</v>
      </c>
    </row>
    <row r="471" spans="1:2">
      <c r="A471" s="278" t="s">
        <v>926</v>
      </c>
      <c r="B471" s="278" t="s">
        <v>927</v>
      </c>
    </row>
    <row r="472" spans="1:2">
      <c r="A472" s="278" t="s">
        <v>905</v>
      </c>
      <c r="B472" s="278" t="s">
        <v>906</v>
      </c>
    </row>
    <row r="473" spans="1:2">
      <c r="A473" s="278" t="s">
        <v>915</v>
      </c>
      <c r="B473" s="278" t="s">
        <v>916</v>
      </c>
    </row>
    <row r="474" spans="1:2">
      <c r="A474" s="278" t="s">
        <v>928</v>
      </c>
      <c r="B474" s="278" t="s">
        <v>375</v>
      </c>
    </row>
    <row r="475" spans="1:2">
      <c r="A475" s="278" t="s">
        <v>929</v>
      </c>
      <c r="B475" s="278" t="s">
        <v>849</v>
      </c>
    </row>
    <row r="476" spans="1:2">
      <c r="A476" s="278" t="s">
        <v>930</v>
      </c>
      <c r="B476" s="278" t="s">
        <v>931</v>
      </c>
    </row>
    <row r="477" spans="1:2">
      <c r="A477" s="278" t="s">
        <v>932</v>
      </c>
      <c r="B477" s="278" t="s">
        <v>918</v>
      </c>
    </row>
    <row r="478" spans="1:2">
      <c r="A478" s="278" t="s">
        <v>933</v>
      </c>
      <c r="B478" s="278" t="s">
        <v>934</v>
      </c>
    </row>
    <row r="479" spans="1:2">
      <c r="A479" s="278" t="s">
        <v>935</v>
      </c>
      <c r="B479" s="278" t="s">
        <v>936</v>
      </c>
    </row>
    <row r="480" spans="1:2">
      <c r="A480" s="278" t="s">
        <v>937</v>
      </c>
      <c r="B480" s="278" t="s">
        <v>938</v>
      </c>
    </row>
    <row r="481" spans="1:2">
      <c r="A481" s="278" t="s">
        <v>939</v>
      </c>
      <c r="B481" s="278" t="s">
        <v>940</v>
      </c>
    </row>
    <row r="482" spans="1:2">
      <c r="A482" s="278" t="s">
        <v>941</v>
      </c>
      <c r="B482" s="278" t="s">
        <v>942</v>
      </c>
    </row>
    <row r="483" spans="1:2">
      <c r="A483" s="278" t="s">
        <v>943</v>
      </c>
      <c r="B483" s="273" t="s">
        <v>944</v>
      </c>
    </row>
    <row r="484" spans="1:2">
      <c r="A484" s="278" t="s">
        <v>945</v>
      </c>
      <c r="B484" s="278" t="s">
        <v>946</v>
      </c>
    </row>
    <row r="485" spans="1:2">
      <c r="A485" s="278" t="s">
        <v>945</v>
      </c>
      <c r="B485" s="278" t="s">
        <v>946</v>
      </c>
    </row>
    <row r="486" spans="1:2">
      <c r="A486" s="278" t="s">
        <v>947</v>
      </c>
      <c r="B486" s="278" t="s">
        <v>948</v>
      </c>
    </row>
    <row r="487" spans="1:2">
      <c r="A487" s="278" t="s">
        <v>949</v>
      </c>
      <c r="B487" s="278" t="s">
        <v>950</v>
      </c>
    </row>
    <row r="488" spans="1:2">
      <c r="A488" s="278" t="s">
        <v>951</v>
      </c>
      <c r="B488" s="278" t="s">
        <v>952</v>
      </c>
    </row>
    <row r="489" spans="1:2">
      <c r="A489" s="278" t="s">
        <v>953</v>
      </c>
      <c r="B489" s="278" t="s">
        <v>954</v>
      </c>
    </row>
    <row r="490" spans="1:2">
      <c r="A490" s="278" t="s">
        <v>955</v>
      </c>
      <c r="B490" s="278" t="s">
        <v>956</v>
      </c>
    </row>
    <row r="491" spans="1:2">
      <c r="A491" s="278" t="s">
        <v>957</v>
      </c>
      <c r="B491" s="278" t="s">
        <v>958</v>
      </c>
    </row>
    <row r="492" spans="1:2">
      <c r="A492" s="278" t="s">
        <v>959</v>
      </c>
      <c r="B492" s="278" t="s">
        <v>960</v>
      </c>
    </row>
    <row r="493" spans="1:2">
      <c r="A493" s="278" t="s">
        <v>961</v>
      </c>
      <c r="B493" s="278" t="s">
        <v>962</v>
      </c>
    </row>
    <row r="494" spans="1:2">
      <c r="A494" s="278" t="s">
        <v>963</v>
      </c>
      <c r="B494" s="278" t="s">
        <v>964</v>
      </c>
    </row>
    <row r="495" spans="1:2">
      <c r="A495" s="278" t="s">
        <v>965</v>
      </c>
      <c r="B495" s="278" t="s">
        <v>966</v>
      </c>
    </row>
    <row r="496" spans="1:2">
      <c r="A496" s="278" t="s">
        <v>967</v>
      </c>
      <c r="B496" s="278" t="s">
        <v>968</v>
      </c>
    </row>
    <row r="497" spans="1:2">
      <c r="A497" s="278" t="s">
        <v>969</v>
      </c>
      <c r="B497" s="278" t="s">
        <v>970</v>
      </c>
    </row>
    <row r="498" spans="1:2">
      <c r="A498" s="278" t="s">
        <v>971</v>
      </c>
      <c r="B498" s="278" t="s">
        <v>972</v>
      </c>
    </row>
    <row r="499" spans="1:2">
      <c r="A499" s="278" t="s">
        <v>973</v>
      </c>
      <c r="B499" s="278" t="s">
        <v>974</v>
      </c>
    </row>
    <row r="500" spans="1:2">
      <c r="A500" s="278" t="s">
        <v>975</v>
      </c>
      <c r="B500" s="278" t="s">
        <v>976</v>
      </c>
    </row>
    <row r="501" spans="1:2">
      <c r="A501" s="278" t="s">
        <v>977</v>
      </c>
      <c r="B501" s="278" t="s">
        <v>978</v>
      </c>
    </row>
    <row r="502" spans="1:2">
      <c r="A502" s="278" t="s">
        <v>979</v>
      </c>
      <c r="B502" s="278" t="s">
        <v>980</v>
      </c>
    </row>
    <row r="503" spans="1:2">
      <c r="A503" s="278" t="s">
        <v>981</v>
      </c>
      <c r="B503" s="278" t="s">
        <v>980</v>
      </c>
    </row>
    <row r="504" spans="1:2">
      <c r="A504" s="278" t="s">
        <v>982</v>
      </c>
      <c r="B504" s="278" t="s">
        <v>983</v>
      </c>
    </row>
    <row r="505" spans="1:2">
      <c r="A505" s="278" t="s">
        <v>984</v>
      </c>
      <c r="B505" s="278" t="s">
        <v>985</v>
      </c>
    </row>
    <row r="506" spans="1:2">
      <c r="A506" s="278" t="s">
        <v>986</v>
      </c>
      <c r="B506" s="278" t="s">
        <v>987</v>
      </c>
    </row>
    <row r="507" spans="1:2">
      <c r="A507" s="278" t="s">
        <v>988</v>
      </c>
      <c r="B507" s="278" t="s">
        <v>989</v>
      </c>
    </row>
    <row r="508" spans="1:2">
      <c r="A508" s="278" t="s">
        <v>990</v>
      </c>
      <c r="B508" s="278" t="s">
        <v>991</v>
      </c>
    </row>
    <row r="509" spans="1:2">
      <c r="A509" s="278" t="s">
        <v>992</v>
      </c>
      <c r="B509" s="278" t="s">
        <v>993</v>
      </c>
    </row>
    <row r="510" spans="1:2">
      <c r="A510" s="278" t="s">
        <v>994</v>
      </c>
      <c r="B510" s="278" t="s">
        <v>995</v>
      </c>
    </row>
    <row r="511" spans="1:2">
      <c r="A511" s="278" t="s">
        <v>996</v>
      </c>
      <c r="B511" s="278" t="s">
        <v>997</v>
      </c>
    </row>
    <row r="512" spans="1:2">
      <c r="A512" s="278" t="s">
        <v>998</v>
      </c>
      <c r="B512" s="278" t="s">
        <v>999</v>
      </c>
    </row>
    <row r="513" spans="1:2">
      <c r="A513" s="278" t="s">
        <v>1000</v>
      </c>
      <c r="B513" s="278" t="s">
        <v>1001</v>
      </c>
    </row>
    <row r="514" spans="1:2">
      <c r="A514" s="278" t="s">
        <v>1002</v>
      </c>
      <c r="B514" s="278" t="s">
        <v>1003</v>
      </c>
    </row>
    <row r="515" spans="1:2">
      <c r="A515" s="278" t="s">
        <v>1004</v>
      </c>
      <c r="B515" s="278" t="s">
        <v>1005</v>
      </c>
    </row>
    <row r="516" spans="1:2">
      <c r="A516" s="278" t="s">
        <v>1006</v>
      </c>
      <c r="B516" s="278" t="s">
        <v>1007</v>
      </c>
    </row>
    <row r="517" spans="1:2">
      <c r="A517" s="278" t="s">
        <v>1008</v>
      </c>
      <c r="B517" s="278" t="s">
        <v>1009</v>
      </c>
    </row>
    <row r="518" spans="1:2">
      <c r="A518" s="278" t="s">
        <v>1010</v>
      </c>
      <c r="B518" s="278" t="s">
        <v>1011</v>
      </c>
    </row>
    <row r="519" spans="1:2">
      <c r="A519" s="278" t="s">
        <v>1012</v>
      </c>
      <c r="B519" s="278" t="s">
        <v>1013</v>
      </c>
    </row>
    <row r="520" spans="1:2">
      <c r="A520" s="278" t="s">
        <v>1014</v>
      </c>
      <c r="B520" s="278" t="s">
        <v>1015</v>
      </c>
    </row>
    <row r="521" spans="1:2">
      <c r="A521" s="278" t="s">
        <v>1016</v>
      </c>
      <c r="B521" s="278" t="s">
        <v>1017</v>
      </c>
    </row>
    <row r="522" spans="1:2">
      <c r="A522" s="278" t="s">
        <v>1018</v>
      </c>
      <c r="B522" s="278" t="s">
        <v>1019</v>
      </c>
    </row>
    <row r="523" spans="1:2">
      <c r="A523" s="278" t="s">
        <v>1020</v>
      </c>
      <c r="B523" s="278" t="s">
        <v>1021</v>
      </c>
    </row>
    <row r="524" spans="1:2">
      <c r="A524" s="278" t="s">
        <v>1022</v>
      </c>
      <c r="B524" s="278" t="s">
        <v>1023</v>
      </c>
    </row>
    <row r="525" spans="1:2">
      <c r="A525" s="278" t="s">
        <v>1024</v>
      </c>
      <c r="B525" s="278" t="s">
        <v>1025</v>
      </c>
    </row>
    <row r="526" spans="1:2">
      <c r="A526" s="278" t="s">
        <v>1026</v>
      </c>
      <c r="B526" s="278" t="s">
        <v>1027</v>
      </c>
    </row>
    <row r="527" spans="1:2">
      <c r="A527" s="278" t="s">
        <v>1028</v>
      </c>
      <c r="B527" s="278" t="s">
        <v>1029</v>
      </c>
    </row>
    <row r="528" spans="1:2">
      <c r="A528" s="278" t="s">
        <v>1030</v>
      </c>
      <c r="B528" s="278" t="s">
        <v>1031</v>
      </c>
    </row>
    <row r="529" spans="1:2">
      <c r="A529" s="278" t="s">
        <v>1032</v>
      </c>
      <c r="B529" s="278" t="s">
        <v>1033</v>
      </c>
    </row>
    <row r="530" spans="1:2">
      <c r="A530" s="278" t="s">
        <v>1034</v>
      </c>
      <c r="B530" s="278" t="s">
        <v>1035</v>
      </c>
    </row>
    <row r="531" spans="1:2">
      <c r="A531" s="278" t="s">
        <v>1036</v>
      </c>
      <c r="B531" s="278" t="s">
        <v>1037</v>
      </c>
    </row>
    <row r="532" spans="1:2">
      <c r="A532" s="278" t="s">
        <v>1038</v>
      </c>
      <c r="B532" s="278" t="s">
        <v>1039</v>
      </c>
    </row>
    <row r="533" spans="1:2">
      <c r="A533" s="278" t="s">
        <v>939</v>
      </c>
      <c r="B533" s="278" t="s">
        <v>940</v>
      </c>
    </row>
    <row r="534" spans="1:2">
      <c r="A534" s="278" t="s">
        <v>1040</v>
      </c>
      <c r="B534" s="278" t="s">
        <v>1041</v>
      </c>
    </row>
    <row r="535" spans="1:2">
      <c r="A535" s="278" t="s">
        <v>1008</v>
      </c>
      <c r="B535" s="278" t="s">
        <v>1009</v>
      </c>
    </row>
    <row r="536" spans="1:2">
      <c r="A536" s="278" t="s">
        <v>990</v>
      </c>
      <c r="B536" s="278" t="s">
        <v>991</v>
      </c>
    </row>
    <row r="537" spans="1:2">
      <c r="A537" s="278" t="s">
        <v>1042</v>
      </c>
      <c r="B537" s="278" t="s">
        <v>1043</v>
      </c>
    </row>
    <row r="538" spans="1:2">
      <c r="A538" s="278" t="s">
        <v>1044</v>
      </c>
      <c r="B538" s="278" t="s">
        <v>1072</v>
      </c>
    </row>
    <row r="539" spans="1:2">
      <c r="A539" s="278" t="s">
        <v>1045</v>
      </c>
      <c r="B539" s="278" t="s">
        <v>1046</v>
      </c>
    </row>
    <row r="540" spans="1:2">
      <c r="A540" s="278" t="s">
        <v>1042</v>
      </c>
      <c r="B540" s="278" t="s">
        <v>1043</v>
      </c>
    </row>
    <row r="541" spans="1:2">
      <c r="A541" s="278" t="s">
        <v>1047</v>
      </c>
      <c r="B541" s="274" t="s">
        <v>1048</v>
      </c>
    </row>
    <row r="542" spans="1:2">
      <c r="A542" s="278" t="s">
        <v>1049</v>
      </c>
      <c r="B542" s="274" t="s">
        <v>1050</v>
      </c>
    </row>
    <row r="543" spans="1:2">
      <c r="A543" s="278" t="s">
        <v>1051</v>
      </c>
      <c r="B543" s="274" t="s">
        <v>1052</v>
      </c>
    </row>
    <row r="544" spans="1:2">
      <c r="A544" s="278" t="s">
        <v>1053</v>
      </c>
      <c r="B544" s="274" t="s">
        <v>1054</v>
      </c>
    </row>
    <row r="545" spans="1:2">
      <c r="A545" s="278" t="s">
        <v>1055</v>
      </c>
      <c r="B545" s="274" t="s">
        <v>1056</v>
      </c>
    </row>
    <row r="546" spans="1:2">
      <c r="A546" s="278" t="s">
        <v>1057</v>
      </c>
      <c r="B546" s="274" t="s">
        <v>1058</v>
      </c>
    </row>
    <row r="547" spans="1:2">
      <c r="A547" s="278" t="s">
        <v>1059</v>
      </c>
      <c r="B547" s="274" t="s">
        <v>1060</v>
      </c>
    </row>
    <row r="548" spans="1:2">
      <c r="A548" s="278" t="s">
        <v>1061</v>
      </c>
      <c r="B548" s="274" t="s">
        <v>1062</v>
      </c>
    </row>
    <row r="549" spans="1:2">
      <c r="A549" s="278" t="s">
        <v>1063</v>
      </c>
      <c r="B549" s="274" t="s">
        <v>1064</v>
      </c>
    </row>
    <row r="550" spans="1:2">
      <c r="A550" s="278" t="s">
        <v>1065</v>
      </c>
      <c r="B550" s="273" t="s">
        <v>1066</v>
      </c>
    </row>
    <row r="551" spans="1:2">
      <c r="A551" s="278" t="s">
        <v>1067</v>
      </c>
      <c r="B551" s="275" t="s">
        <v>1068</v>
      </c>
    </row>
    <row r="552" spans="1:2">
      <c r="A552" s="278" t="s">
        <v>1069</v>
      </c>
      <c r="B552" s="276" t="s">
        <v>1070</v>
      </c>
    </row>
    <row r="553" spans="1:2">
      <c r="A553" s="278" t="s">
        <v>1042</v>
      </c>
      <c r="B553" s="278" t="s">
        <v>1043</v>
      </c>
    </row>
    <row r="554" spans="1:2">
      <c r="A554" s="278" t="s">
        <v>1071</v>
      </c>
      <c r="B554" s="278" t="s">
        <v>1072</v>
      </c>
    </row>
    <row r="555" spans="1:2">
      <c r="A555" s="278" t="s">
        <v>1044</v>
      </c>
      <c r="B555" s="278" t="s">
        <v>1073</v>
      </c>
    </row>
    <row r="556" spans="1:2">
      <c r="A556" s="278" t="s">
        <v>1074</v>
      </c>
      <c r="B556" s="278" t="s">
        <v>1075</v>
      </c>
    </row>
    <row r="557" spans="1:2">
      <c r="A557" s="278" t="s">
        <v>1076</v>
      </c>
      <c r="B557" s="278" t="s">
        <v>1077</v>
      </c>
    </row>
    <row r="558" spans="1:2">
      <c r="A558" s="278" t="s">
        <v>1078</v>
      </c>
      <c r="B558" s="278" t="s">
        <v>1079</v>
      </c>
    </row>
    <row r="559" spans="1:2">
      <c r="A559" s="278" t="s">
        <v>1080</v>
      </c>
      <c r="B559" s="278" t="s">
        <v>1081</v>
      </c>
    </row>
    <row r="560" spans="1:2">
      <c r="A560" s="278" t="s">
        <v>1082</v>
      </c>
      <c r="B560" s="278" t="s">
        <v>1083</v>
      </c>
    </row>
    <row r="561" spans="1:4">
      <c r="A561" s="278" t="s">
        <v>1084</v>
      </c>
      <c r="B561" s="278" t="s">
        <v>1085</v>
      </c>
    </row>
    <row r="562" spans="1:4">
      <c r="A562" s="278" t="s">
        <v>1086</v>
      </c>
      <c r="B562" s="278" t="s">
        <v>1087</v>
      </c>
    </row>
    <row r="563" spans="1:4">
      <c r="A563" s="278" t="s">
        <v>1088</v>
      </c>
      <c r="B563" s="278" t="s">
        <v>1089</v>
      </c>
      <c r="D563" s="278"/>
    </row>
    <row r="564" spans="1:4">
      <c r="A564" s="278" t="s">
        <v>1090</v>
      </c>
      <c r="B564" s="278" t="s">
        <v>1091</v>
      </c>
    </row>
    <row r="565" spans="1:4">
      <c r="A565" s="278" t="s">
        <v>1092</v>
      </c>
      <c r="B565" s="278" t="s">
        <v>1093</v>
      </c>
    </row>
    <row r="566" spans="1:4">
      <c r="A566" s="278" t="s">
        <v>1094</v>
      </c>
      <c r="B566" s="278" t="s">
        <v>1095</v>
      </c>
    </row>
    <row r="567" spans="1:4">
      <c r="A567" s="278" t="s">
        <v>1096</v>
      </c>
      <c r="B567" s="278" t="s">
        <v>1097</v>
      </c>
    </row>
    <row r="568" spans="1:4">
      <c r="A568" s="278" t="s">
        <v>1098</v>
      </c>
      <c r="B568" s="278" t="s">
        <v>1099</v>
      </c>
    </row>
    <row r="569" spans="1:4">
      <c r="A569" s="278" t="s">
        <v>1100</v>
      </c>
      <c r="B569" s="278" t="s">
        <v>1101</v>
      </c>
    </row>
    <row r="570" spans="1:4">
      <c r="A570" s="278" t="s">
        <v>1102</v>
      </c>
      <c r="B570" s="280" t="s">
        <v>438</v>
      </c>
    </row>
    <row r="571" spans="1:4">
      <c r="A571" s="278" t="s">
        <v>1103</v>
      </c>
      <c r="B571" s="278" t="s">
        <v>1104</v>
      </c>
    </row>
    <row r="572" spans="1:4">
      <c r="A572" s="278" t="s">
        <v>1105</v>
      </c>
      <c r="B572" s="278" t="s">
        <v>1106</v>
      </c>
    </row>
    <row r="573" spans="1:4">
      <c r="A573" s="278" t="s">
        <v>1107</v>
      </c>
      <c r="B573" s="278" t="s">
        <v>1108</v>
      </c>
    </row>
    <row r="574" spans="1:4">
      <c r="A574" s="278" t="s">
        <v>1109</v>
      </c>
      <c r="B574" s="278" t="s">
        <v>1110</v>
      </c>
    </row>
    <row r="575" spans="1:4">
      <c r="A575" s="278" t="s">
        <v>1111</v>
      </c>
      <c r="B575" s="278" t="s">
        <v>1112</v>
      </c>
    </row>
    <row r="576" spans="1:4">
      <c r="A576" s="278" t="s">
        <v>1113</v>
      </c>
      <c r="B576" s="278" t="s">
        <v>1114</v>
      </c>
    </row>
    <row r="577" spans="1:2">
      <c r="A577" s="278" t="s">
        <v>1115</v>
      </c>
      <c r="B577" s="278" t="s">
        <v>1116</v>
      </c>
    </row>
    <row r="578" spans="1:2">
      <c r="A578" s="278" t="s">
        <v>1117</v>
      </c>
      <c r="B578" s="278" t="s">
        <v>1118</v>
      </c>
    </row>
    <row r="579" spans="1:2">
      <c r="A579" s="278" t="s">
        <v>1119</v>
      </c>
      <c r="B579" s="278" t="s">
        <v>1120</v>
      </c>
    </row>
    <row r="580" spans="1:2">
      <c r="A580" s="215" t="s">
        <v>1365</v>
      </c>
      <c r="B580" s="278" t="s">
        <v>1121</v>
      </c>
    </row>
    <row r="581" spans="1:2">
      <c r="A581" s="278" t="s">
        <v>1122</v>
      </c>
      <c r="B581" s="278" t="s">
        <v>1123</v>
      </c>
    </row>
    <row r="582" spans="1:2">
      <c r="A582" s="278" t="s">
        <v>1124</v>
      </c>
      <c r="B582" s="278" t="s">
        <v>1125</v>
      </c>
    </row>
    <row r="583" spans="1:2">
      <c r="A583" s="278" t="s">
        <v>1126</v>
      </c>
      <c r="B583" s="278" t="s">
        <v>1127</v>
      </c>
    </row>
    <row r="584" spans="1:2" ht="15.6">
      <c r="A584" s="278" t="s">
        <v>1128</v>
      </c>
      <c r="B584" s="287" t="s">
        <v>1129</v>
      </c>
    </row>
    <row r="585" spans="1:2">
      <c r="A585" s="278" t="s">
        <v>1130</v>
      </c>
      <c r="B585" s="278" t="s">
        <v>1131</v>
      </c>
    </row>
    <row r="586" spans="1:2">
      <c r="A586" s="278" t="s">
        <v>1132</v>
      </c>
      <c r="B586" s="278" t="s">
        <v>1133</v>
      </c>
    </row>
    <row r="587" spans="1:2">
      <c r="A587" s="278" t="s">
        <v>1134</v>
      </c>
      <c r="B587" s="278" t="s">
        <v>1135</v>
      </c>
    </row>
    <row r="588" spans="1:2">
      <c r="A588" s="278" t="s">
        <v>988</v>
      </c>
      <c r="B588" s="278" t="s">
        <v>993</v>
      </c>
    </row>
    <row r="589" spans="1:2">
      <c r="A589" s="278" t="s">
        <v>1136</v>
      </c>
      <c r="B589" s="278" t="s">
        <v>1009</v>
      </c>
    </row>
    <row r="590" spans="1:2">
      <c r="A590" s="278" t="s">
        <v>1044</v>
      </c>
      <c r="B590" s="278" t="s">
        <v>1073</v>
      </c>
    </row>
    <row r="591" spans="1:2">
      <c r="A591" s="278" t="s">
        <v>1137</v>
      </c>
      <c r="B591" s="278" t="s">
        <v>993</v>
      </c>
    </row>
    <row r="592" spans="1:2">
      <c r="A592" s="278" t="s">
        <v>904</v>
      </c>
      <c r="B592" s="278" t="s">
        <v>810</v>
      </c>
    </row>
    <row r="593" spans="1:2">
      <c r="A593" s="278" t="s">
        <v>949</v>
      </c>
      <c r="B593" s="278" t="s">
        <v>950</v>
      </c>
    </row>
    <row r="594" spans="1:2">
      <c r="A594" s="278" t="s">
        <v>953</v>
      </c>
      <c r="B594" s="278" t="s">
        <v>954</v>
      </c>
    </row>
    <row r="595" spans="1:2">
      <c r="A595" s="278" t="s">
        <v>955</v>
      </c>
      <c r="B595" s="278" t="s">
        <v>956</v>
      </c>
    </row>
    <row r="596" spans="1:2">
      <c r="A596" s="278" t="s">
        <v>1138</v>
      </c>
      <c r="B596" s="278" t="s">
        <v>1139</v>
      </c>
    </row>
    <row r="597" spans="1:2">
      <c r="A597" s="278" t="s">
        <v>1140</v>
      </c>
      <c r="B597" s="278" t="s">
        <v>960</v>
      </c>
    </row>
    <row r="598" spans="1:2">
      <c r="A598" s="278" t="s">
        <v>1141</v>
      </c>
      <c r="B598" s="278" t="s">
        <v>966</v>
      </c>
    </row>
    <row r="599" spans="1:2">
      <c r="A599" s="278" t="s">
        <v>1142</v>
      </c>
      <c r="B599" s="278" t="s">
        <v>1143</v>
      </c>
    </row>
    <row r="600" spans="1:2">
      <c r="A600" s="278" t="s">
        <v>967</v>
      </c>
      <c r="B600" s="278" t="s">
        <v>968</v>
      </c>
    </row>
    <row r="601" spans="1:2">
      <c r="A601" s="278" t="s">
        <v>1144</v>
      </c>
      <c r="B601" s="278" t="s">
        <v>976</v>
      </c>
    </row>
    <row r="602" spans="1:2">
      <c r="A602" s="278" t="s">
        <v>1038</v>
      </c>
      <c r="B602" s="278" t="s">
        <v>1039</v>
      </c>
    </row>
    <row r="603" spans="1:2">
      <c r="A603" s="278" t="s">
        <v>979</v>
      </c>
      <c r="B603" s="278" t="s">
        <v>980</v>
      </c>
    </row>
    <row r="604" spans="1:2">
      <c r="A604" s="278" t="s">
        <v>984</v>
      </c>
      <c r="B604" s="278" t="s">
        <v>985</v>
      </c>
    </row>
    <row r="605" spans="1:2">
      <c r="A605" s="278" t="s">
        <v>986</v>
      </c>
      <c r="B605" s="278" t="s">
        <v>987</v>
      </c>
    </row>
    <row r="606" spans="1:2">
      <c r="A606" s="278" t="s">
        <v>1145</v>
      </c>
      <c r="B606" s="278" t="s">
        <v>1146</v>
      </c>
    </row>
    <row r="607" spans="1:2">
      <c r="A607" s="278" t="s">
        <v>1147</v>
      </c>
      <c r="B607" s="278" t="s">
        <v>1148</v>
      </c>
    </row>
    <row r="608" spans="1:2">
      <c r="A608" s="278" t="s">
        <v>1008</v>
      </c>
      <c r="B608" s="278" t="s">
        <v>1009</v>
      </c>
    </row>
    <row r="609" spans="1:2">
      <c r="A609" s="278" t="s">
        <v>982</v>
      </c>
      <c r="B609" s="278" t="s">
        <v>983</v>
      </c>
    </row>
    <row r="610" spans="1:2">
      <c r="A610" s="278" t="s">
        <v>1149</v>
      </c>
      <c r="B610" s="278" t="s">
        <v>1013</v>
      </c>
    </row>
    <row r="611" spans="1:2">
      <c r="A611" s="278" t="s">
        <v>1018</v>
      </c>
      <c r="B611" s="278" t="s">
        <v>1019</v>
      </c>
    </row>
    <row r="612" spans="1:2">
      <c r="A612" s="278" t="s">
        <v>1032</v>
      </c>
      <c r="B612" s="278" t="s">
        <v>1033</v>
      </c>
    </row>
    <row r="613" spans="1:2">
      <c r="A613" s="278" t="s">
        <v>1026</v>
      </c>
      <c r="B613" s="278" t="s">
        <v>1027</v>
      </c>
    </row>
    <row r="614" spans="1:2">
      <c r="A614" s="278" t="s">
        <v>1034</v>
      </c>
      <c r="B614" s="278" t="s">
        <v>1150</v>
      </c>
    </row>
    <row r="615" spans="1:2">
      <c r="A615" s="278" t="s">
        <v>1113</v>
      </c>
      <c r="B615" s="278" t="s">
        <v>1114</v>
      </c>
    </row>
    <row r="616" spans="1:2">
      <c r="A616" s="278" t="s">
        <v>1151</v>
      </c>
      <c r="B616" s="278" t="s">
        <v>1152</v>
      </c>
    </row>
    <row r="617" spans="1:2">
      <c r="A617" s="278" t="s">
        <v>1000</v>
      </c>
      <c r="B617" s="278" t="s">
        <v>1001</v>
      </c>
    </row>
    <row r="618" spans="1:2">
      <c r="A618" s="278" t="s">
        <v>1153</v>
      </c>
      <c r="B618" s="278" t="s">
        <v>1037</v>
      </c>
    </row>
    <row r="619" spans="1:2">
      <c r="A619" s="278" t="s">
        <v>1154</v>
      </c>
      <c r="B619" s="278" t="s">
        <v>1155</v>
      </c>
    </row>
    <row r="620" spans="1:2">
      <c r="A620" s="278" t="s">
        <v>1156</v>
      </c>
      <c r="B620" s="278" t="s">
        <v>1157</v>
      </c>
    </row>
    <row r="621" spans="1:2">
      <c r="A621" s="278" t="s">
        <v>945</v>
      </c>
      <c r="B621" s="278" t="s">
        <v>946</v>
      </c>
    </row>
    <row r="622" spans="1:2">
      <c r="A622" s="278" t="s">
        <v>977</v>
      </c>
      <c r="B622" s="278" t="s">
        <v>978</v>
      </c>
    </row>
    <row r="623" spans="1:2">
      <c r="A623" s="278" t="s">
        <v>1105</v>
      </c>
      <c r="B623" s="278" t="s">
        <v>1106</v>
      </c>
    </row>
    <row r="624" spans="1:2">
      <c r="A624" s="278" t="s">
        <v>1158</v>
      </c>
      <c r="B624" s="278" t="s">
        <v>1159</v>
      </c>
    </row>
    <row r="625" spans="1:2">
      <c r="A625" s="278" t="s">
        <v>941</v>
      </c>
      <c r="B625" s="278" t="s">
        <v>942</v>
      </c>
    </row>
    <row r="626" spans="1:2">
      <c r="A626" s="278" t="s">
        <v>1160</v>
      </c>
      <c r="B626" s="278" t="s">
        <v>1161</v>
      </c>
    </row>
    <row r="627" spans="1:2">
      <c r="A627" s="278" t="s">
        <v>1042</v>
      </c>
      <c r="B627" s="278" t="s">
        <v>1043</v>
      </c>
    </row>
    <row r="628" spans="1:2">
      <c r="A628" s="278" t="s">
        <v>1082</v>
      </c>
      <c r="B628" s="278" t="s">
        <v>1083</v>
      </c>
    </row>
    <row r="629" spans="1:2">
      <c r="A629" s="278" t="s">
        <v>1162</v>
      </c>
      <c r="B629" s="278" t="s">
        <v>1163</v>
      </c>
    </row>
    <row r="630" spans="1:2">
      <c r="A630" s="278" t="s">
        <v>1164</v>
      </c>
      <c r="B630" s="278" t="s">
        <v>1165</v>
      </c>
    </row>
    <row r="631" spans="1:2">
      <c r="A631" s="278" t="s">
        <v>1166</v>
      </c>
      <c r="B631" s="278" t="s">
        <v>1167</v>
      </c>
    </row>
    <row r="632" spans="1:2">
      <c r="A632" s="278" t="s">
        <v>1168</v>
      </c>
      <c r="B632" s="278" t="s">
        <v>1169</v>
      </c>
    </row>
    <row r="633" spans="1:2">
      <c r="A633" s="278" t="s">
        <v>1170</v>
      </c>
      <c r="B633" s="277" t="s">
        <v>1052</v>
      </c>
    </row>
    <row r="634" spans="1:2">
      <c r="A634" s="278" t="s">
        <v>1171</v>
      </c>
      <c r="B634" s="278" t="s">
        <v>1167</v>
      </c>
    </row>
    <row r="635" spans="1:2">
      <c r="A635" s="278" t="s">
        <v>1172</v>
      </c>
      <c r="B635" s="278" t="s">
        <v>1173</v>
      </c>
    </row>
    <row r="636" spans="1:2">
      <c r="A636" s="278" t="s">
        <v>1174</v>
      </c>
      <c r="B636" s="278" t="s">
        <v>1175</v>
      </c>
    </row>
    <row r="637" spans="1:2">
      <c r="A637" s="278" t="s">
        <v>1176</v>
      </c>
      <c r="B637" s="278" t="s">
        <v>1177</v>
      </c>
    </row>
    <row r="638" spans="1:2">
      <c r="A638" s="278" t="s">
        <v>1178</v>
      </c>
      <c r="B638" s="278" t="s">
        <v>1179</v>
      </c>
    </row>
    <row r="639" spans="1:2">
      <c r="A639" s="278" t="s">
        <v>1180</v>
      </c>
      <c r="B639" s="278" t="s">
        <v>1181</v>
      </c>
    </row>
    <row r="640" spans="1:2">
      <c r="A640" s="278" t="s">
        <v>1182</v>
      </c>
      <c r="B640" s="278" t="s">
        <v>1183</v>
      </c>
    </row>
    <row r="641" spans="1:2">
      <c r="A641" s="278" t="s">
        <v>1184</v>
      </c>
      <c r="B641" s="278" t="s">
        <v>1185</v>
      </c>
    </row>
    <row r="642" spans="1:2">
      <c r="A642" s="278" t="s">
        <v>1186</v>
      </c>
      <c r="B642" s="278" t="s">
        <v>1187</v>
      </c>
    </row>
    <row r="643" spans="1:2">
      <c r="A643" s="278" t="s">
        <v>1188</v>
      </c>
      <c r="B643" s="278" t="s">
        <v>1189</v>
      </c>
    </row>
    <row r="644" spans="1:2">
      <c r="A644" s="278" t="s">
        <v>1158</v>
      </c>
      <c r="B644" s="278" t="s">
        <v>1190</v>
      </c>
    </row>
    <row r="645" spans="1:2">
      <c r="A645" s="278" t="s">
        <v>1191</v>
      </c>
      <c r="B645" s="278" t="s">
        <v>1192</v>
      </c>
    </row>
    <row r="646" spans="1:2">
      <c r="A646" s="278" t="s">
        <v>1193</v>
      </c>
      <c r="B646" s="278" t="s">
        <v>1194</v>
      </c>
    </row>
    <row r="647" spans="1:2">
      <c r="A647" s="278" t="s">
        <v>1195</v>
      </c>
      <c r="B647" s="278" t="s">
        <v>1196</v>
      </c>
    </row>
    <row r="648" spans="1:2">
      <c r="A648" s="278" t="s">
        <v>1197</v>
      </c>
      <c r="B648" s="278" t="s">
        <v>1198</v>
      </c>
    </row>
    <row r="649" spans="1:2">
      <c r="A649" s="278" t="s">
        <v>1199</v>
      </c>
      <c r="B649" s="278" t="s">
        <v>1200</v>
      </c>
    </row>
    <row r="650" spans="1:2">
      <c r="A650" s="278" t="s">
        <v>1201</v>
      </c>
      <c r="B650" s="278" t="s">
        <v>1097</v>
      </c>
    </row>
    <row r="651" spans="1:2">
      <c r="A651" s="278" t="s">
        <v>1202</v>
      </c>
      <c r="B651" s="278" t="s">
        <v>1203</v>
      </c>
    </row>
    <row r="652" spans="1:2">
      <c r="A652" s="278" t="s">
        <v>1204</v>
      </c>
      <c r="B652" s="278" t="s">
        <v>1205</v>
      </c>
    </row>
    <row r="653" spans="1:2">
      <c r="A653" s="278" t="s">
        <v>1206</v>
      </c>
      <c r="B653" s="278" t="s">
        <v>1207</v>
      </c>
    </row>
    <row r="654" spans="1:2">
      <c r="A654" s="278" t="s">
        <v>1208</v>
      </c>
      <c r="B654" s="278" t="s">
        <v>1209</v>
      </c>
    </row>
    <row r="655" spans="1:2">
      <c r="A655" s="278" t="s">
        <v>1210</v>
      </c>
      <c r="B655" s="278" t="s">
        <v>1211</v>
      </c>
    </row>
    <row r="656" spans="1:2">
      <c r="A656" s="215" t="s">
        <v>1756</v>
      </c>
      <c r="B656" s="215" t="s">
        <v>1757</v>
      </c>
    </row>
    <row r="657" spans="1:2">
      <c r="A657" s="215" t="s">
        <v>1758</v>
      </c>
      <c r="B657" s="215" t="s">
        <v>1759</v>
      </c>
    </row>
    <row r="658" spans="1:2">
      <c r="A658" s="215" t="s">
        <v>1760</v>
      </c>
      <c r="B658" s="215" t="s">
        <v>1761</v>
      </c>
    </row>
    <row r="659" spans="1:2">
      <c r="A659" s="215" t="s">
        <v>1758</v>
      </c>
      <c r="B659" s="215" t="s">
        <v>1759</v>
      </c>
    </row>
    <row r="660" spans="1:2">
      <c r="A660" s="215" t="s">
        <v>1369</v>
      </c>
      <c r="B660" s="215" t="s">
        <v>1762</v>
      </c>
    </row>
    <row r="661" spans="1:2">
      <c r="A661" s="215" t="s">
        <v>1344</v>
      </c>
      <c r="B661" s="215" t="s">
        <v>1763</v>
      </c>
    </row>
    <row r="662" spans="1:2">
      <c r="A662" s="215" t="s">
        <v>1372</v>
      </c>
      <c r="B662" s="215" t="s">
        <v>1764</v>
      </c>
    </row>
    <row r="663" spans="1:2">
      <c r="A663" s="215" t="s">
        <v>1765</v>
      </c>
      <c r="B663" s="215" t="s">
        <v>1766</v>
      </c>
    </row>
    <row r="664" spans="1:2">
      <c r="A664" s="215" t="s">
        <v>1340</v>
      </c>
      <c r="B664" s="215" t="s">
        <v>1767</v>
      </c>
    </row>
    <row r="665" spans="1:2">
      <c r="A665" s="215" t="s">
        <v>1768</v>
      </c>
      <c r="B665" s="215" t="s">
        <v>1769</v>
      </c>
    </row>
    <row r="666" spans="1:2">
      <c r="A666" s="215" t="s">
        <v>1399</v>
      </c>
      <c r="B666" s="215" t="s">
        <v>1770</v>
      </c>
    </row>
    <row r="667" spans="1:2">
      <c r="A667" s="215" t="s">
        <v>1771</v>
      </c>
      <c r="B667" s="215" t="s">
        <v>1772</v>
      </c>
    </row>
    <row r="668" spans="1:2">
      <c r="A668" s="215" t="s">
        <v>1369</v>
      </c>
      <c r="B668" s="215" t="s">
        <v>1773</v>
      </c>
    </row>
    <row r="669" spans="1:2">
      <c r="A669" s="215" t="s">
        <v>1774</v>
      </c>
      <c r="B669" s="215" t="s">
        <v>1775</v>
      </c>
    </row>
    <row r="670" spans="1:2">
      <c r="A670" s="215" t="s">
        <v>1776</v>
      </c>
      <c r="B670" s="215" t="s">
        <v>1777</v>
      </c>
    </row>
    <row r="671" spans="1:2">
      <c r="A671" s="215" t="s">
        <v>1778</v>
      </c>
      <c r="B671" s="215" t="s">
        <v>1779</v>
      </c>
    </row>
    <row r="672" spans="1:2">
      <c r="A672" s="215" t="s">
        <v>1780</v>
      </c>
      <c r="B672" s="215" t="s">
        <v>1781</v>
      </c>
    </row>
    <row r="673" spans="1:2">
      <c r="A673" s="215" t="s">
        <v>1782</v>
      </c>
      <c r="B673" s="278" t="s">
        <v>1173</v>
      </c>
    </row>
    <row r="674" spans="1:2">
      <c r="A674" s="215" t="s">
        <v>1783</v>
      </c>
      <c r="B674" s="274" t="s">
        <v>1050</v>
      </c>
    </row>
    <row r="675" spans="1:2">
      <c r="A675" s="215" t="s">
        <v>1784</v>
      </c>
      <c r="B675" s="215" t="s">
        <v>1785</v>
      </c>
    </row>
    <row r="676" spans="1:2">
      <c r="A676" s="215" t="s">
        <v>1436</v>
      </c>
      <c r="B676" s="215" t="s">
        <v>1189</v>
      </c>
    </row>
    <row r="677" spans="1:2">
      <c r="A677" s="215" t="s">
        <v>1786</v>
      </c>
      <c r="B677" s="215" t="s">
        <v>1787</v>
      </c>
    </row>
    <row r="678" spans="1:2">
      <c r="A678" s="215" t="s">
        <v>1788</v>
      </c>
      <c r="B678" s="215" t="s">
        <v>1789</v>
      </c>
    </row>
    <row r="679" spans="1:2">
      <c r="A679" s="215" t="s">
        <v>1790</v>
      </c>
      <c r="B679" s="215" t="s">
        <v>1159</v>
      </c>
    </row>
    <row r="680" spans="1:2">
      <c r="A680" s="215" t="s">
        <v>1791</v>
      </c>
      <c r="B680" s="215" t="s">
        <v>1792</v>
      </c>
    </row>
    <row r="681" spans="1:2">
      <c r="A681" s="215" t="s">
        <v>1398</v>
      </c>
      <c r="B681" s="215" t="s">
        <v>1793</v>
      </c>
    </row>
    <row r="682" spans="1:2">
      <c r="A682" s="215" t="s">
        <v>1327</v>
      </c>
      <c r="B682" s="215" t="s">
        <v>1794</v>
      </c>
    </row>
    <row r="683" spans="1:2">
      <c r="A683" s="215" t="s">
        <v>1334</v>
      </c>
      <c r="B683" s="215" t="s">
        <v>1795</v>
      </c>
    </row>
    <row r="684" spans="1:2">
      <c r="A684" s="215" t="s">
        <v>1381</v>
      </c>
      <c r="B684" s="215" t="s">
        <v>1796</v>
      </c>
    </row>
    <row r="685" spans="1:2">
      <c r="A685" s="215" t="s">
        <v>1377</v>
      </c>
      <c r="B685" s="215" t="s">
        <v>1797</v>
      </c>
    </row>
    <row r="686" spans="1:2">
      <c r="A686" s="215" t="s">
        <v>1349</v>
      </c>
      <c r="B686" s="215" t="s">
        <v>1798</v>
      </c>
    </row>
    <row r="687" spans="1:2">
      <c r="A687" s="215" t="s">
        <v>1338</v>
      </c>
      <c r="B687" s="215" t="s">
        <v>1799</v>
      </c>
    </row>
    <row r="688" spans="1:2">
      <c r="A688" s="215" t="s">
        <v>1332</v>
      </c>
      <c r="B688" s="215" t="s">
        <v>1800</v>
      </c>
    </row>
    <row r="689" spans="1:2">
      <c r="A689" s="215" t="s">
        <v>1330</v>
      </c>
      <c r="B689" s="215" t="s">
        <v>1801</v>
      </c>
    </row>
    <row r="690" spans="1:2">
      <c r="A690" s="215" t="s">
        <v>1802</v>
      </c>
      <c r="B690" s="215" t="s">
        <v>1803</v>
      </c>
    </row>
    <row r="691" spans="1:2">
      <c r="A691" s="215" t="s">
        <v>1336</v>
      </c>
      <c r="B691" s="215" t="s">
        <v>1804</v>
      </c>
    </row>
    <row r="692" spans="1:2">
      <c r="A692" s="215" t="s">
        <v>1346</v>
      </c>
      <c r="B692" s="215" t="s">
        <v>1805</v>
      </c>
    </row>
    <row r="693" spans="1:2">
      <c r="A693" s="215" t="s">
        <v>1806</v>
      </c>
      <c r="B693" s="215" t="s">
        <v>1807</v>
      </c>
    </row>
    <row r="694" spans="1:2">
      <c r="A694" s="215" t="s">
        <v>1388</v>
      </c>
      <c r="B694" s="215" t="s">
        <v>1808</v>
      </c>
    </row>
    <row r="695" spans="1:2">
      <c r="A695" s="215" t="s">
        <v>1379</v>
      </c>
      <c r="B695" s="215" t="s">
        <v>1809</v>
      </c>
    </row>
    <row r="696" spans="1:2">
      <c r="A696" s="215" t="s">
        <v>1363</v>
      </c>
      <c r="B696" s="215" t="s">
        <v>1810</v>
      </c>
    </row>
    <row r="697" spans="1:2">
      <c r="A697" s="215" t="s">
        <v>1401</v>
      </c>
      <c r="B697" s="215" t="s">
        <v>1811</v>
      </c>
    </row>
    <row r="698" spans="1:2">
      <c r="A698" s="215" t="s">
        <v>1396</v>
      </c>
      <c r="B698" s="215" t="s">
        <v>1812</v>
      </c>
    </row>
    <row r="699" spans="1:2">
      <c r="A699" s="215" t="s">
        <v>1813</v>
      </c>
      <c r="B699" s="215" t="s">
        <v>1814</v>
      </c>
    </row>
    <row r="700" spans="1:2">
      <c r="A700" s="215" t="s">
        <v>1815</v>
      </c>
      <c r="B700" s="215" t="s">
        <v>1816</v>
      </c>
    </row>
    <row r="701" spans="1:2">
      <c r="A701" s="215" t="s">
        <v>1817</v>
      </c>
      <c r="B701" s="215" t="s">
        <v>1818</v>
      </c>
    </row>
    <row r="702" spans="1:2">
      <c r="A702" s="215" t="s">
        <v>1360</v>
      </c>
      <c r="B702" s="215" t="s">
        <v>1819</v>
      </c>
    </row>
    <row r="703" spans="1:2">
      <c r="A703" s="215" t="s">
        <v>1358</v>
      </c>
      <c r="B703" s="215" t="s">
        <v>1820</v>
      </c>
    </row>
    <row r="704" spans="1:2">
      <c r="A704" s="215" t="s">
        <v>1821</v>
      </c>
      <c r="B704" s="215" t="s">
        <v>1822</v>
      </c>
    </row>
    <row r="705" spans="1:2">
      <c r="A705" s="215" t="s">
        <v>1367</v>
      </c>
      <c r="B705" s="215" t="s">
        <v>1823</v>
      </c>
    </row>
    <row r="706" spans="1:2">
      <c r="A706" s="215" t="s">
        <v>1824</v>
      </c>
      <c r="B706" s="215" t="s">
        <v>1825</v>
      </c>
    </row>
    <row r="707" spans="1:2">
      <c r="A707" s="215" t="s">
        <v>1407</v>
      </c>
      <c r="B707" s="215" t="s">
        <v>1826</v>
      </c>
    </row>
    <row r="708" spans="1:2">
      <c r="A708" s="215" t="s">
        <v>1374</v>
      </c>
      <c r="B708" s="215" t="s">
        <v>1827</v>
      </c>
    </row>
    <row r="709" spans="1:2">
      <c r="A709" s="215" t="s">
        <v>1404</v>
      </c>
      <c r="B709" s="215" t="s">
        <v>1828</v>
      </c>
    </row>
    <row r="710" spans="1:2">
      <c r="A710" s="215" t="s">
        <v>1829</v>
      </c>
      <c r="B710" s="215" t="s">
        <v>1830</v>
      </c>
    </row>
    <row r="711" spans="1:2">
      <c r="A711" s="215" t="s">
        <v>1354</v>
      </c>
      <c r="B711" s="215" t="s">
        <v>1831</v>
      </c>
    </row>
    <row r="712" spans="1:2">
      <c r="A712" s="215" t="s">
        <v>1832</v>
      </c>
      <c r="B712" s="215" t="s">
        <v>1833</v>
      </c>
    </row>
    <row r="713" spans="1:2">
      <c r="A713" s="215" t="s">
        <v>1356</v>
      </c>
      <c r="B713" s="215" t="s">
        <v>1834</v>
      </c>
    </row>
    <row r="714" spans="1:2">
      <c r="A714" s="215" t="s">
        <v>1835</v>
      </c>
      <c r="B714" s="215" t="s">
        <v>1836</v>
      </c>
    </row>
    <row r="715" spans="1:2">
      <c r="A715" s="215" t="s">
        <v>1837</v>
      </c>
      <c r="B715" s="278" t="s">
        <v>1133</v>
      </c>
    </row>
    <row r="716" spans="1:2">
      <c r="A716" s="215" t="s">
        <v>1649</v>
      </c>
      <c r="B716" s="394" t="s">
        <v>1838</v>
      </c>
    </row>
    <row r="717" spans="1:2">
      <c r="A717" s="215" t="s">
        <v>1839</v>
      </c>
      <c r="B717" s="215" t="s">
        <v>1840</v>
      </c>
    </row>
    <row r="718" spans="1:2">
      <c r="A718" s="215" t="s">
        <v>1841</v>
      </c>
      <c r="B718" s="215" t="s">
        <v>1842</v>
      </c>
    </row>
    <row r="719" spans="1:2">
      <c r="A719" s="215" t="s">
        <v>1843</v>
      </c>
      <c r="B719" s="215" t="s">
        <v>1844</v>
      </c>
    </row>
    <row r="720" spans="1:2">
      <c r="A720" s="215" t="s">
        <v>1765</v>
      </c>
      <c r="B720" s="215" t="s">
        <v>1845</v>
      </c>
    </row>
    <row r="721" spans="1:2">
      <c r="A721" s="215" t="s">
        <v>1846</v>
      </c>
      <c r="B721" s="215" t="s">
        <v>1847</v>
      </c>
    </row>
    <row r="722" spans="1:2">
      <c r="A722" s="215" t="s">
        <v>1848</v>
      </c>
      <c r="B722" s="215" t="s">
        <v>1849</v>
      </c>
    </row>
    <row r="723" spans="1:2">
      <c r="A723" s="215" t="s">
        <v>1850</v>
      </c>
      <c r="B723" s="215" t="s">
        <v>1851</v>
      </c>
    </row>
    <row r="724" spans="1:2">
      <c r="A724" s="215" t="s">
        <v>1445</v>
      </c>
      <c r="B724" s="215" t="s">
        <v>1852</v>
      </c>
    </row>
    <row r="725" spans="1:2">
      <c r="A725" s="215" t="s">
        <v>1384</v>
      </c>
      <c r="B725" s="215" t="s">
        <v>1853</v>
      </c>
    </row>
    <row r="726" spans="1:2">
      <c r="A726" s="215" t="s">
        <v>1854</v>
      </c>
      <c r="B726" s="215" t="s">
        <v>1855</v>
      </c>
    </row>
    <row r="727" spans="1:2">
      <c r="A727" s="215" t="s">
        <v>1567</v>
      </c>
      <c r="B727" s="215" t="s">
        <v>1856</v>
      </c>
    </row>
    <row r="728" spans="1:2">
      <c r="A728" s="215" t="s">
        <v>1857</v>
      </c>
      <c r="B728" s="215" t="s">
        <v>1858</v>
      </c>
    </row>
    <row r="729" spans="1:2">
      <c r="A729" s="215" t="s">
        <v>1859</v>
      </c>
      <c r="B729" s="215" t="s">
        <v>1860</v>
      </c>
    </row>
    <row r="730" spans="1:2">
      <c r="A730" s="215" t="s">
        <v>1591</v>
      </c>
      <c r="B730" s="215" t="s">
        <v>1861</v>
      </c>
    </row>
    <row r="731" spans="1:2">
      <c r="A731" s="215" t="s">
        <v>1862</v>
      </c>
      <c r="B731" s="215" t="s">
        <v>1863</v>
      </c>
    </row>
    <row r="732" spans="1:2">
      <c r="A732" s="215" t="s">
        <v>1864</v>
      </c>
      <c r="B732" s="215" t="s">
        <v>1865</v>
      </c>
    </row>
    <row r="733" spans="1:2">
      <c r="A733" s="215" t="s">
        <v>1866</v>
      </c>
      <c r="B733" s="215" t="s">
        <v>1867</v>
      </c>
    </row>
    <row r="734" spans="1:2">
      <c r="A734" s="215" t="s">
        <v>1868</v>
      </c>
      <c r="B734" s="215" t="s">
        <v>1869</v>
      </c>
    </row>
    <row r="735" spans="1:2">
      <c r="A735" s="215" t="s">
        <v>1450</v>
      </c>
      <c r="B735" s="215" t="s">
        <v>1870</v>
      </c>
    </row>
    <row r="736" spans="1:2">
      <c r="A736" s="215" t="s">
        <v>1342</v>
      </c>
      <c r="B736" s="215" t="s">
        <v>1871</v>
      </c>
    </row>
    <row r="737" spans="1:2">
      <c r="A737" s="215" t="s">
        <v>1872</v>
      </c>
      <c r="B737" s="215" t="s">
        <v>1855</v>
      </c>
    </row>
    <row r="738" spans="1:2">
      <c r="A738" s="215" t="s">
        <v>1854</v>
      </c>
      <c r="B738" s="215" t="s">
        <v>1855</v>
      </c>
    </row>
    <row r="739" spans="1:2">
      <c r="A739" s="215" t="s">
        <v>1873</v>
      </c>
      <c r="B739" s="215" t="s">
        <v>1874</v>
      </c>
    </row>
    <row r="740" spans="1:2">
      <c r="A740" s="215" t="s">
        <v>1843</v>
      </c>
      <c r="B740" s="215" t="s">
        <v>1844</v>
      </c>
    </row>
    <row r="741" spans="1:2">
      <c r="A741" s="215" t="s">
        <v>1875</v>
      </c>
      <c r="B741" s="215" t="s">
        <v>1876</v>
      </c>
    </row>
    <row r="742" spans="1:2">
      <c r="A742" s="215" t="s">
        <v>1498</v>
      </c>
      <c r="B742" s="278" t="s">
        <v>1043</v>
      </c>
    </row>
    <row r="743" spans="1:2">
      <c r="A743" s="215" t="s">
        <v>1877</v>
      </c>
      <c r="B743" s="215" t="s">
        <v>1878</v>
      </c>
    </row>
    <row r="744" spans="1:2">
      <c r="A744" s="215" t="s">
        <v>1561</v>
      </c>
      <c r="B744" s="215" t="s">
        <v>1879</v>
      </c>
    </row>
    <row r="745" spans="1:2">
      <c r="A745" s="215" t="s">
        <v>1482</v>
      </c>
      <c r="B745" s="278" t="s">
        <v>1165</v>
      </c>
    </row>
    <row r="746" spans="1:2">
      <c r="A746" s="215" t="s">
        <v>1880</v>
      </c>
      <c r="B746" s="215" t="s">
        <v>1881</v>
      </c>
    </row>
    <row r="747" spans="1:2">
      <c r="A747" s="215" t="s">
        <v>1324</v>
      </c>
      <c r="B747" s="215" t="s">
        <v>1882</v>
      </c>
    </row>
    <row r="748" spans="1:2">
      <c r="A748" s="215" t="s">
        <v>1365</v>
      </c>
      <c r="B748" s="215" t="s">
        <v>1836</v>
      </c>
    </row>
    <row r="749" spans="1:2">
      <c r="A749" s="215" t="s">
        <v>1573</v>
      </c>
      <c r="B749" s="215" t="s">
        <v>1883</v>
      </c>
    </row>
    <row r="750" spans="1:2">
      <c r="A750" s="215" t="s">
        <v>1884</v>
      </c>
      <c r="B750" s="215" t="s">
        <v>1885</v>
      </c>
    </row>
    <row r="751" spans="1:2">
      <c r="A751" s="215" t="s">
        <v>1886</v>
      </c>
      <c r="B751" s="215" t="s">
        <v>1887</v>
      </c>
    </row>
    <row r="752" spans="1:2">
      <c r="A752" s="215" t="s">
        <v>1044</v>
      </c>
      <c r="B752" s="278" t="s">
        <v>1072</v>
      </c>
    </row>
    <row r="753" spans="1:2">
      <c r="A753" s="215" t="s">
        <v>1888</v>
      </c>
      <c r="B753" s="278" t="s">
        <v>1085</v>
      </c>
    </row>
    <row r="754" spans="1:2">
      <c r="A754" s="215" t="s">
        <v>1889</v>
      </c>
      <c r="B754" s="215" t="s">
        <v>1890</v>
      </c>
    </row>
    <row r="755" spans="1:2">
      <c r="A755" s="215" t="s">
        <v>1891</v>
      </c>
      <c r="B755" s="215" t="s">
        <v>1892</v>
      </c>
    </row>
    <row r="756" spans="1:2">
      <c r="A756" s="215" t="s">
        <v>1893</v>
      </c>
      <c r="B756" s="215" t="s">
        <v>1894</v>
      </c>
    </row>
    <row r="757" spans="1:2">
      <c r="A757" s="215" t="s">
        <v>1895</v>
      </c>
      <c r="B757" s="215" t="s">
        <v>1757</v>
      </c>
    </row>
    <row r="758" spans="1:2">
      <c r="A758" s="215" t="s">
        <v>1896</v>
      </c>
      <c r="B758" s="274" t="s">
        <v>1050</v>
      </c>
    </row>
    <row r="759" spans="1:2">
      <c r="A759" s="215" t="s">
        <v>1897</v>
      </c>
      <c r="B759" s="215" t="s">
        <v>964</v>
      </c>
    </row>
    <row r="760" spans="1:2">
      <c r="A760" s="215" t="s">
        <v>1898</v>
      </c>
      <c r="B760" s="215" t="s">
        <v>1899</v>
      </c>
    </row>
    <row r="761" spans="1:2">
      <c r="A761" s="215" t="s">
        <v>1391</v>
      </c>
      <c r="B761" s="215" t="s">
        <v>1818</v>
      </c>
    </row>
    <row r="762" spans="1:2">
      <c r="A762" s="215" t="s">
        <v>1394</v>
      </c>
      <c r="B762" s="215" t="s">
        <v>1781</v>
      </c>
    </row>
    <row r="763" spans="1:2">
      <c r="A763" s="215" t="s">
        <v>1386</v>
      </c>
      <c r="B763" s="215" t="s">
        <v>1766</v>
      </c>
    </row>
    <row r="764" spans="1:2">
      <c r="A764" s="215" t="s">
        <v>1410</v>
      </c>
      <c r="B764" s="215" t="s">
        <v>1814</v>
      </c>
    </row>
    <row r="765" spans="1:2">
      <c r="A765" s="215" t="s">
        <v>1900</v>
      </c>
      <c r="B765" s="215" t="s">
        <v>1816</v>
      </c>
    </row>
    <row r="766" spans="1:2">
      <c r="A766" s="215" t="s">
        <v>1412</v>
      </c>
      <c r="B766" s="215" t="s">
        <v>1822</v>
      </c>
    </row>
    <row r="767" spans="1:2">
      <c r="A767" s="215" t="s">
        <v>1352</v>
      </c>
      <c r="B767" s="215" t="s">
        <v>1825</v>
      </c>
    </row>
    <row r="768" spans="1:2">
      <c r="A768" s="215" t="s">
        <v>1477</v>
      </c>
      <c r="B768" s="215" t="s">
        <v>1089</v>
      </c>
    </row>
    <row r="769" spans="1:2">
      <c r="A769" s="215" t="s">
        <v>1901</v>
      </c>
      <c r="B769" s="274" t="s">
        <v>1064</v>
      </c>
    </row>
    <row r="770" spans="1:2">
      <c r="A770" s="215" t="s">
        <v>1902</v>
      </c>
      <c r="B770" s="215" t="s">
        <v>1903</v>
      </c>
    </row>
    <row r="771" spans="1:2">
      <c r="A771" s="215" t="s">
        <v>1884</v>
      </c>
      <c r="B771" s="215" t="s">
        <v>1885</v>
      </c>
    </row>
    <row r="772" spans="1:2">
      <c r="A772" s="215" t="s">
        <v>1904</v>
      </c>
      <c r="B772" s="215" t="s">
        <v>1905</v>
      </c>
    </row>
    <row r="773" spans="1:2">
      <c r="A773" s="215" t="s">
        <v>1906</v>
      </c>
      <c r="B773" s="215" t="s">
        <v>1907</v>
      </c>
    </row>
    <row r="774" spans="1:2">
      <c r="A774" s="215" t="s">
        <v>1473</v>
      </c>
      <c r="B774" s="395" t="s">
        <v>1908</v>
      </c>
    </row>
    <row r="775" spans="1:2">
      <c r="A775" s="215" t="s">
        <v>1429</v>
      </c>
      <c r="B775" s="215" t="s">
        <v>1909</v>
      </c>
    </row>
    <row r="776" spans="1:2">
      <c r="A776" s="215" t="s">
        <v>1910</v>
      </c>
      <c r="B776" s="215" t="s">
        <v>1911</v>
      </c>
    </row>
    <row r="777" spans="1:2">
      <c r="A777" s="215" t="s">
        <v>1912</v>
      </c>
      <c r="B777" s="276" t="s">
        <v>1070</v>
      </c>
    </row>
    <row r="778" spans="1:2">
      <c r="A778" s="215" t="s">
        <v>1440</v>
      </c>
      <c r="B778" s="215" t="s">
        <v>1913</v>
      </c>
    </row>
    <row r="779" spans="1:2">
      <c r="A779" s="215" t="s">
        <v>1914</v>
      </c>
      <c r="B779" s="274" t="s">
        <v>1062</v>
      </c>
    </row>
    <row r="780" spans="1:2">
      <c r="A780" s="215" t="s">
        <v>1731</v>
      </c>
      <c r="B780" s="278" t="s">
        <v>1167</v>
      </c>
    </row>
    <row r="781" spans="1:2">
      <c r="A781" s="215" t="s">
        <v>1429</v>
      </c>
      <c r="B781" s="215" t="s">
        <v>1922</v>
      </c>
    </row>
    <row r="782" spans="1:2">
      <c r="A782" s="215" t="s">
        <v>1586</v>
      </c>
      <c r="B782" s="215" t="s">
        <v>1923</v>
      </c>
    </row>
    <row r="783" spans="1:2">
      <c r="A783" s="215" t="s">
        <v>1593</v>
      </c>
      <c r="B783" s="215" t="s">
        <v>1594</v>
      </c>
    </row>
    <row r="784" spans="1:2">
      <c r="A784" s="215" t="s">
        <v>1598</v>
      </c>
      <c r="B784" s="215" t="s">
        <v>1599</v>
      </c>
    </row>
    <row r="785" spans="1:2">
      <c r="A785" s="215" t="s">
        <v>1704</v>
      </c>
      <c r="B785" s="215" t="s">
        <v>1705</v>
      </c>
    </row>
    <row r="786" spans="1:2">
      <c r="A786" s="215" t="s">
        <v>1105</v>
      </c>
      <c r="B786" s="215" t="s">
        <v>1106</v>
      </c>
    </row>
    <row r="787" spans="1:2">
      <c r="A787" s="215" t="s">
        <v>1707</v>
      </c>
      <c r="B787" s="215" t="s">
        <v>1708</v>
      </c>
    </row>
    <row r="788" spans="1:2">
      <c r="A788" s="215" t="s">
        <v>1707</v>
      </c>
      <c r="B788" s="215" t="s">
        <v>1708</v>
      </c>
    </row>
    <row r="789" spans="1:2">
      <c r="A789" s="215" t="s">
        <v>1749</v>
      </c>
      <c r="B789" s="278" t="s">
        <v>1095</v>
      </c>
    </row>
    <row r="790" spans="1:2">
      <c r="A790" s="215" t="s">
        <v>1315</v>
      </c>
      <c r="B790" s="278" t="s">
        <v>1203</v>
      </c>
    </row>
    <row r="791" spans="1:2">
      <c r="A791" s="215" t="s">
        <v>1414</v>
      </c>
      <c r="B791" t="s">
        <v>1927</v>
      </c>
    </row>
    <row r="792" spans="1:2">
      <c r="A792" s="215" t="s">
        <v>1505</v>
      </c>
      <c r="B792" s="215" t="s">
        <v>1189</v>
      </c>
    </row>
    <row r="793" spans="1:2">
      <c r="A793" s="215" t="s">
        <v>1554</v>
      </c>
      <c r="B793" t="s">
        <v>1928</v>
      </c>
    </row>
    <row r="794" spans="1:2">
      <c r="A794" s="215" t="s">
        <v>1583</v>
      </c>
      <c r="B794" t="s">
        <v>1041</v>
      </c>
    </row>
    <row r="795" spans="1:2">
      <c r="A795" s="215" t="s">
        <v>1727</v>
      </c>
      <c r="B795" s="278" t="s">
        <v>1089</v>
      </c>
    </row>
    <row r="796" spans="1:2">
      <c r="A796" s="215" t="s">
        <v>1742</v>
      </c>
      <c r="B796" t="s">
        <v>1929</v>
      </c>
    </row>
    <row r="797" spans="1:2">
      <c r="A797" s="215" t="s">
        <v>1755</v>
      </c>
      <c r="B797" t="s">
        <v>1930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A10" sqref="A10"/>
    </sheetView>
  </sheetViews>
  <sheetFormatPr defaultColWidth="8.6640625" defaultRowHeight="14.4"/>
  <cols>
    <col min="1" max="1" width="44.6640625" style="309" bestFit="1" customWidth="1"/>
    <col min="2" max="2" width="8.109375" style="309" bestFit="1" customWidth="1"/>
    <col min="3" max="3" width="52.5546875" style="309" bestFit="1" customWidth="1"/>
    <col min="4" max="4" width="18.6640625" style="215" bestFit="1" customWidth="1"/>
    <col min="5" max="5" width="16.33203125" style="215" bestFit="1" customWidth="1"/>
    <col min="6" max="16384" width="8.6640625" style="215"/>
  </cols>
  <sheetData>
    <row r="1" spans="1:5">
      <c r="A1" s="290"/>
      <c r="B1" s="513"/>
      <c r="C1" s="514"/>
      <c r="D1" s="288"/>
      <c r="E1" s="288"/>
    </row>
    <row r="2" spans="1:5">
      <c r="A2" s="291"/>
      <c r="B2" s="460" t="s">
        <v>242</v>
      </c>
      <c r="C2" s="515"/>
    </row>
    <row r="3" spans="1:5" ht="15" thickBot="1">
      <c r="A3" s="292"/>
      <c r="B3" s="516"/>
      <c r="C3" s="517"/>
    </row>
    <row r="4" spans="1:5">
      <c r="A4" s="293" t="s">
        <v>1215</v>
      </c>
      <c r="B4" s="293" t="s">
        <v>54</v>
      </c>
      <c r="C4" s="293" t="s">
        <v>55</v>
      </c>
    </row>
    <row r="5" spans="1:5">
      <c r="A5" s="294"/>
      <c r="B5" s="294">
        <v>1</v>
      </c>
      <c r="C5" s="295" t="s">
        <v>60</v>
      </c>
    </row>
    <row r="6" spans="1:5">
      <c r="A6" s="278" t="s">
        <v>1216</v>
      </c>
      <c r="B6" s="296" t="s">
        <v>17</v>
      </c>
      <c r="C6" s="297" t="s">
        <v>243</v>
      </c>
    </row>
    <row r="7" spans="1:5">
      <c r="A7" s="215" t="s">
        <v>1703</v>
      </c>
      <c r="B7" s="296" t="s">
        <v>20</v>
      </c>
      <c r="C7" s="297" t="s">
        <v>18</v>
      </c>
    </row>
    <row r="8" spans="1:5">
      <c r="A8" s="278" t="s">
        <v>1217</v>
      </c>
      <c r="B8" s="296" t="s">
        <v>22</v>
      </c>
      <c r="C8" s="297" t="s">
        <v>4</v>
      </c>
    </row>
    <row r="9" spans="1:5">
      <c r="A9" s="298"/>
      <c r="B9" s="296" t="s">
        <v>23</v>
      </c>
      <c r="C9" s="297" t="s">
        <v>19</v>
      </c>
    </row>
    <row r="10" spans="1:5">
      <c r="A10" s="215" t="s">
        <v>1218</v>
      </c>
      <c r="B10" s="296" t="s">
        <v>244</v>
      </c>
      <c r="C10" s="297" t="s">
        <v>245</v>
      </c>
    </row>
    <row r="11" spans="1:5">
      <c r="A11" s="278" t="s">
        <v>1219</v>
      </c>
      <c r="B11" s="296" t="s">
        <v>244</v>
      </c>
      <c r="C11" s="297" t="s">
        <v>245</v>
      </c>
    </row>
    <row r="12" spans="1:5">
      <c r="A12" s="278" t="s">
        <v>1220</v>
      </c>
      <c r="B12" s="296" t="s">
        <v>244</v>
      </c>
      <c r="C12" s="297" t="s">
        <v>245</v>
      </c>
    </row>
    <row r="13" spans="1:5">
      <c r="A13" s="278" t="s">
        <v>1221</v>
      </c>
      <c r="B13" s="296" t="s">
        <v>244</v>
      </c>
      <c r="C13" s="297" t="s">
        <v>245</v>
      </c>
    </row>
    <row r="14" spans="1:5">
      <c r="A14" s="278"/>
      <c r="B14" s="296" t="s">
        <v>246</v>
      </c>
      <c r="C14" s="297" t="s">
        <v>247</v>
      </c>
    </row>
    <row r="15" spans="1:5">
      <c r="A15" s="278"/>
      <c r="B15" s="296" t="s">
        <v>248</v>
      </c>
      <c r="C15" s="297" t="s">
        <v>249</v>
      </c>
    </row>
    <row r="16" spans="1:5">
      <c r="A16" s="278"/>
      <c r="B16" s="296" t="s">
        <v>250</v>
      </c>
      <c r="C16" s="297" t="s">
        <v>21</v>
      </c>
    </row>
    <row r="17" spans="1:3">
      <c r="A17" s="298"/>
      <c r="B17" s="296" t="s">
        <v>251</v>
      </c>
      <c r="C17" s="297" t="s">
        <v>288</v>
      </c>
    </row>
    <row r="18" spans="1:3">
      <c r="A18" s="298"/>
      <c r="B18" s="296" t="s">
        <v>289</v>
      </c>
      <c r="C18" s="297" t="s">
        <v>252</v>
      </c>
    </row>
    <row r="19" spans="1:3">
      <c r="A19" s="298"/>
      <c r="B19" s="298" t="s">
        <v>250</v>
      </c>
      <c r="C19" s="299" t="s">
        <v>21</v>
      </c>
    </row>
    <row r="20" spans="1:3">
      <c r="A20" s="298"/>
      <c r="B20" s="298" t="s">
        <v>251</v>
      </c>
      <c r="C20" s="299" t="s">
        <v>252</v>
      </c>
    </row>
    <row r="21" spans="1:3">
      <c r="A21" s="300"/>
      <c r="B21" s="300"/>
      <c r="C21" s="301" t="s">
        <v>253</v>
      </c>
    </row>
    <row r="22" spans="1:3">
      <c r="A22" s="294"/>
      <c r="B22" s="294">
        <v>2</v>
      </c>
      <c r="C22" s="295" t="s">
        <v>254</v>
      </c>
    </row>
    <row r="23" spans="1:3">
      <c r="A23" s="278" t="s">
        <v>255</v>
      </c>
      <c r="B23" s="302" t="s">
        <v>24</v>
      </c>
      <c r="C23" s="303" t="s">
        <v>255</v>
      </c>
    </row>
    <row r="24" spans="1:3">
      <c r="A24" s="278" t="s">
        <v>1222</v>
      </c>
      <c r="B24" s="302" t="s">
        <v>25</v>
      </c>
      <c r="C24" s="303" t="s">
        <v>256</v>
      </c>
    </row>
    <row r="25" spans="1:3">
      <c r="A25" s="278" t="s">
        <v>1223</v>
      </c>
      <c r="B25" s="302" t="s">
        <v>26</v>
      </c>
      <c r="C25" s="303" t="s">
        <v>290</v>
      </c>
    </row>
    <row r="26" spans="1:3">
      <c r="A26" s="278" t="s">
        <v>1915</v>
      </c>
      <c r="B26" s="302" t="s">
        <v>291</v>
      </c>
      <c r="C26" s="303" t="s">
        <v>292</v>
      </c>
    </row>
    <row r="27" spans="1:3">
      <c r="A27" s="278"/>
      <c r="B27" s="302" t="s">
        <v>293</v>
      </c>
      <c r="C27" s="303" t="s">
        <v>294</v>
      </c>
    </row>
    <row r="28" spans="1:3">
      <c r="A28" s="278" t="s">
        <v>1224</v>
      </c>
      <c r="B28" s="302" t="s">
        <v>295</v>
      </c>
      <c r="C28" s="303" t="s">
        <v>296</v>
      </c>
    </row>
    <row r="29" spans="1:3">
      <c r="A29" s="278" t="s">
        <v>1225</v>
      </c>
      <c r="B29" s="302" t="s">
        <v>297</v>
      </c>
      <c r="C29" s="278" t="s">
        <v>1225</v>
      </c>
    </row>
    <row r="30" spans="1:3">
      <c r="A30" s="300"/>
      <c r="B30" s="300"/>
      <c r="C30" s="301" t="s">
        <v>257</v>
      </c>
    </row>
    <row r="31" spans="1:3">
      <c r="A31" s="294"/>
      <c r="B31" s="294">
        <v>3</v>
      </c>
      <c r="C31" s="295" t="s">
        <v>258</v>
      </c>
    </row>
    <row r="32" spans="1:3">
      <c r="A32" s="278" t="s">
        <v>1226</v>
      </c>
      <c r="B32" s="304" t="s">
        <v>27</v>
      </c>
      <c r="C32" s="305" t="s">
        <v>259</v>
      </c>
    </row>
    <row r="33" spans="1:3">
      <c r="A33" s="278" t="s">
        <v>1227</v>
      </c>
      <c r="B33" s="304" t="s">
        <v>28</v>
      </c>
      <c r="C33" s="305" t="s">
        <v>260</v>
      </c>
    </row>
    <row r="34" spans="1:3">
      <c r="A34" s="306"/>
      <c r="B34" s="304" t="s">
        <v>29</v>
      </c>
      <c r="C34" s="305" t="s">
        <v>226</v>
      </c>
    </row>
    <row r="35" spans="1:3">
      <c r="A35" s="278" t="s">
        <v>1406</v>
      </c>
      <c r="B35" s="304" t="s">
        <v>30</v>
      </c>
      <c r="C35" s="305" t="s">
        <v>36</v>
      </c>
    </row>
    <row r="36" spans="1:3">
      <c r="A36" s="306"/>
      <c r="B36" s="304" t="s">
        <v>31</v>
      </c>
      <c r="C36" s="305" t="s">
        <v>298</v>
      </c>
    </row>
    <row r="37" spans="1:3">
      <c r="A37" s="278" t="s">
        <v>1228</v>
      </c>
      <c r="B37" s="304" t="s">
        <v>32</v>
      </c>
      <c r="C37" s="305" t="s">
        <v>1916</v>
      </c>
    </row>
    <row r="38" spans="1:3">
      <c r="A38" s="278" t="s">
        <v>1229</v>
      </c>
      <c r="B38" s="304" t="s">
        <v>33</v>
      </c>
      <c r="C38" s="305" t="s">
        <v>261</v>
      </c>
    </row>
    <row r="39" spans="1:3">
      <c r="A39" s="306"/>
      <c r="B39" s="304" t="s">
        <v>34</v>
      </c>
      <c r="C39" s="305" t="s">
        <v>262</v>
      </c>
    </row>
    <row r="40" spans="1:3">
      <c r="A40" s="278" t="s">
        <v>1230</v>
      </c>
      <c r="B40" s="304" t="s">
        <v>35</v>
      </c>
      <c r="C40" s="305" t="s">
        <v>300</v>
      </c>
    </row>
    <row r="41" spans="1:3">
      <c r="A41" s="278" t="s">
        <v>1231</v>
      </c>
      <c r="B41" s="304" t="s">
        <v>35</v>
      </c>
      <c r="C41" s="305" t="s">
        <v>300</v>
      </c>
    </row>
    <row r="42" spans="1:3">
      <c r="A42" s="306"/>
      <c r="B42" s="304" t="s">
        <v>37</v>
      </c>
      <c r="C42" s="305" t="s">
        <v>301</v>
      </c>
    </row>
    <row r="43" spans="1:3">
      <c r="A43" s="278" t="s">
        <v>1232</v>
      </c>
      <c r="B43" s="304" t="s">
        <v>264</v>
      </c>
      <c r="C43" s="305" t="s">
        <v>302</v>
      </c>
    </row>
    <row r="44" spans="1:3">
      <c r="A44" s="278" t="s">
        <v>1233</v>
      </c>
      <c r="B44" s="304" t="s">
        <v>266</v>
      </c>
      <c r="C44" s="305" t="s">
        <v>263</v>
      </c>
    </row>
    <row r="45" spans="1:3">
      <c r="A45" s="278" t="s">
        <v>1234</v>
      </c>
      <c r="B45" s="304" t="s">
        <v>38</v>
      </c>
      <c r="C45" s="305" t="s">
        <v>46</v>
      </c>
    </row>
    <row r="46" spans="1:3">
      <c r="A46" s="306"/>
      <c r="B46" s="304" t="s">
        <v>268</v>
      </c>
      <c r="C46" s="305" t="s">
        <v>265</v>
      </c>
    </row>
    <row r="47" spans="1:3">
      <c r="A47" s="306"/>
      <c r="B47" s="304" t="s">
        <v>40</v>
      </c>
      <c r="C47" s="305" t="s">
        <v>267</v>
      </c>
    </row>
    <row r="48" spans="1:3">
      <c r="A48" s="278" t="s">
        <v>1235</v>
      </c>
      <c r="B48" s="304" t="s">
        <v>41</v>
      </c>
      <c r="C48" s="305" t="s">
        <v>303</v>
      </c>
    </row>
    <row r="49" spans="1:3">
      <c r="A49" s="278" t="s">
        <v>1236</v>
      </c>
      <c r="B49" s="304" t="s">
        <v>42</v>
      </c>
      <c r="C49" s="305" t="s">
        <v>304</v>
      </c>
    </row>
    <row r="50" spans="1:3">
      <c r="A50" s="278" t="s">
        <v>1237</v>
      </c>
      <c r="B50" s="304" t="s">
        <v>45</v>
      </c>
      <c r="C50" s="305" t="s">
        <v>53</v>
      </c>
    </row>
    <row r="51" spans="1:3">
      <c r="A51" s="278" t="s">
        <v>1238</v>
      </c>
      <c r="B51" s="304" t="s">
        <v>305</v>
      </c>
      <c r="C51" s="305" t="s">
        <v>39</v>
      </c>
    </row>
    <row r="52" spans="1:3">
      <c r="A52" s="306"/>
      <c r="B52" s="304" t="s">
        <v>306</v>
      </c>
      <c r="C52" s="305" t="s">
        <v>270</v>
      </c>
    </row>
    <row r="53" spans="1:3">
      <c r="A53" s="278" t="s">
        <v>1239</v>
      </c>
      <c r="B53" s="304" t="s">
        <v>307</v>
      </c>
      <c r="C53" s="305" t="s">
        <v>308</v>
      </c>
    </row>
    <row r="54" spans="1:3">
      <c r="A54" s="278" t="s">
        <v>1240</v>
      </c>
      <c r="B54" s="304" t="s">
        <v>309</v>
      </c>
      <c r="C54" s="305" t="s">
        <v>310</v>
      </c>
    </row>
    <row r="55" spans="1:3">
      <c r="A55" s="278" t="s">
        <v>1241</v>
      </c>
      <c r="B55" s="304" t="s">
        <v>311</v>
      </c>
      <c r="C55" s="305" t="s">
        <v>312</v>
      </c>
    </row>
    <row r="56" spans="1:3">
      <c r="A56" s="306"/>
      <c r="B56" s="304" t="s">
        <v>313</v>
      </c>
      <c r="C56" s="305" t="s">
        <v>314</v>
      </c>
    </row>
    <row r="57" spans="1:3">
      <c r="A57" s="306"/>
      <c r="B57" s="304" t="s">
        <v>315</v>
      </c>
      <c r="C57" s="305" t="s">
        <v>269</v>
      </c>
    </row>
    <row r="58" spans="1:3">
      <c r="A58" s="306"/>
      <c r="B58" s="304" t="s">
        <v>316</v>
      </c>
      <c r="C58" s="305" t="s">
        <v>317</v>
      </c>
    </row>
    <row r="59" spans="1:3">
      <c r="A59" s="278" t="s">
        <v>1647</v>
      </c>
      <c r="B59" s="304" t="s">
        <v>318</v>
      </c>
      <c r="C59" s="305" t="s">
        <v>319</v>
      </c>
    </row>
    <row r="60" spans="1:3">
      <c r="A60" s="278" t="s">
        <v>1242</v>
      </c>
      <c r="B60" s="304" t="s">
        <v>320</v>
      </c>
      <c r="C60" s="305" t="s">
        <v>321</v>
      </c>
    </row>
    <row r="61" spans="1:3">
      <c r="A61" s="278" t="s">
        <v>1917</v>
      </c>
      <c r="B61" s="304" t="s">
        <v>322</v>
      </c>
      <c r="C61" s="305" t="s">
        <v>323</v>
      </c>
    </row>
    <row r="62" spans="1:3">
      <c r="A62" s="278" t="s">
        <v>1243</v>
      </c>
      <c r="B62" s="304" t="s">
        <v>324</v>
      </c>
      <c r="C62" s="305" t="s">
        <v>325</v>
      </c>
    </row>
    <row r="63" spans="1:3">
      <c r="A63" s="278" t="s">
        <v>225</v>
      </c>
      <c r="B63" s="304" t="s">
        <v>326</v>
      </c>
      <c r="C63" s="305" t="s">
        <v>225</v>
      </c>
    </row>
    <row r="64" spans="1:3">
      <c r="A64" s="278" t="s">
        <v>1244</v>
      </c>
      <c r="B64" s="304" t="s">
        <v>327</v>
      </c>
      <c r="C64" s="305" t="s">
        <v>1245</v>
      </c>
    </row>
    <row r="65" spans="1:3">
      <c r="A65" s="278" t="s">
        <v>1246</v>
      </c>
      <c r="B65" s="304" t="s">
        <v>1247</v>
      </c>
      <c r="C65" s="278" t="s">
        <v>1246</v>
      </c>
    </row>
    <row r="66" spans="1:3">
      <c r="A66" s="278" t="s">
        <v>1248</v>
      </c>
      <c r="B66" s="304" t="s">
        <v>1249</v>
      </c>
      <c r="C66" s="278" t="s">
        <v>1248</v>
      </c>
    </row>
    <row r="67" spans="1:3">
      <c r="A67" s="278" t="s">
        <v>1250</v>
      </c>
      <c r="B67" s="304" t="s">
        <v>1251</v>
      </c>
      <c r="C67" s="278" t="s">
        <v>1252</v>
      </c>
    </row>
    <row r="68" spans="1:3">
      <c r="A68" s="278" t="s">
        <v>1253</v>
      </c>
      <c r="B68" s="304" t="s">
        <v>1254</v>
      </c>
      <c r="C68" s="278" t="s">
        <v>228</v>
      </c>
    </row>
    <row r="69" spans="1:3">
      <c r="A69" s="278" t="s">
        <v>1255</v>
      </c>
      <c r="B69" s="304" t="s">
        <v>1256</v>
      </c>
      <c r="C69" s="278" t="s">
        <v>1255</v>
      </c>
    </row>
    <row r="70" spans="1:3">
      <c r="A70" s="278" t="s">
        <v>1257</v>
      </c>
      <c r="B70" s="304" t="s">
        <v>1258</v>
      </c>
      <c r="C70" s="278" t="s">
        <v>1257</v>
      </c>
    </row>
    <row r="71" spans="1:3">
      <c r="A71" s="278" t="s">
        <v>1259</v>
      </c>
      <c r="B71" s="304" t="s">
        <v>1260</v>
      </c>
      <c r="C71" s="278" t="s">
        <v>1259</v>
      </c>
    </row>
    <row r="72" spans="1:3">
      <c r="A72" s="278" t="s">
        <v>1261</v>
      </c>
      <c r="B72" s="304" t="s">
        <v>1262</v>
      </c>
      <c r="C72" s="278" t="s">
        <v>1261</v>
      </c>
    </row>
    <row r="73" spans="1:3">
      <c r="A73" s="278" t="s">
        <v>1263</v>
      </c>
      <c r="B73" s="304" t="s">
        <v>1264</v>
      </c>
      <c r="C73" s="278" t="s">
        <v>1263</v>
      </c>
    </row>
    <row r="74" spans="1:3">
      <c r="A74" s="278" t="s">
        <v>1265</v>
      </c>
      <c r="B74" s="304" t="s">
        <v>1266</v>
      </c>
      <c r="C74" s="278" t="s">
        <v>1265</v>
      </c>
    </row>
    <row r="75" spans="1:3">
      <c r="A75" s="278" t="s">
        <v>1267</v>
      </c>
      <c r="B75" s="304" t="s">
        <v>1268</v>
      </c>
      <c r="C75" s="278" t="s">
        <v>1267</v>
      </c>
    </row>
    <row r="76" spans="1:3">
      <c r="A76" s="396" t="s">
        <v>1918</v>
      </c>
      <c r="B76" s="304" t="s">
        <v>1919</v>
      </c>
      <c r="C76" s="278" t="s">
        <v>1920</v>
      </c>
    </row>
    <row r="77" spans="1:3">
      <c r="A77" s="278" t="s">
        <v>1921</v>
      </c>
      <c r="B77" s="304" t="s">
        <v>1269</v>
      </c>
      <c r="C77" s="299" t="s">
        <v>252</v>
      </c>
    </row>
    <row r="78" spans="1:3">
      <c r="A78" s="300"/>
      <c r="B78" s="300"/>
      <c r="C78" s="301" t="s">
        <v>271</v>
      </c>
    </row>
    <row r="79" spans="1:3">
      <c r="A79" s="294"/>
      <c r="B79" s="294">
        <v>4</v>
      </c>
      <c r="C79" s="295" t="s">
        <v>272</v>
      </c>
    </row>
    <row r="80" spans="1:3">
      <c r="A80" s="278" t="s">
        <v>1270</v>
      </c>
      <c r="B80" s="307" t="s">
        <v>47</v>
      </c>
      <c r="C80" s="308" t="s">
        <v>273</v>
      </c>
    </row>
    <row r="81" spans="1:3">
      <c r="A81" s="278" t="s">
        <v>1271</v>
      </c>
      <c r="B81" s="307" t="s">
        <v>48</v>
      </c>
      <c r="C81" s="308" t="s">
        <v>274</v>
      </c>
    </row>
    <row r="82" spans="1:3">
      <c r="A82" s="298"/>
      <c r="B82" s="307" t="s">
        <v>49</v>
      </c>
      <c r="C82" s="308" t="s">
        <v>275</v>
      </c>
    </row>
    <row r="83" spans="1:3">
      <c r="A83" s="278" t="s">
        <v>1272</v>
      </c>
      <c r="B83" s="307" t="s">
        <v>50</v>
      </c>
      <c r="C83" s="308" t="s">
        <v>276</v>
      </c>
    </row>
    <row r="84" spans="1:3">
      <c r="A84" s="278"/>
      <c r="B84" s="307" t="s">
        <v>51</v>
      </c>
      <c r="C84" s="308" t="s">
        <v>277</v>
      </c>
    </row>
    <row r="85" spans="1:3">
      <c r="A85" s="278" t="s">
        <v>1273</v>
      </c>
      <c r="B85" s="307" t="s">
        <v>52</v>
      </c>
      <c r="C85" s="308" t="s">
        <v>278</v>
      </c>
    </row>
    <row r="86" spans="1:3">
      <c r="A86" s="278" t="s">
        <v>1274</v>
      </c>
      <c r="B86" s="307" t="s">
        <v>279</v>
      </c>
      <c r="C86" s="308" t="s">
        <v>328</v>
      </c>
    </row>
    <row r="87" spans="1:3">
      <c r="A87" s="278" t="s">
        <v>1275</v>
      </c>
      <c r="B87" s="307" t="s">
        <v>329</v>
      </c>
      <c r="C87" s="308" t="s">
        <v>330</v>
      </c>
    </row>
    <row r="88" spans="1:3">
      <c r="A88" s="278"/>
      <c r="B88" s="307" t="s">
        <v>331</v>
      </c>
      <c r="C88" s="308" t="s">
        <v>252</v>
      </c>
    </row>
    <row r="89" spans="1:3">
      <c r="A89" s="278"/>
      <c r="B89" s="298" t="s">
        <v>1276</v>
      </c>
      <c r="C89" s="278"/>
    </row>
    <row r="90" spans="1:3">
      <c r="A90" s="278"/>
      <c r="B90" s="298" t="s">
        <v>1277</v>
      </c>
      <c r="C90" s="278"/>
    </row>
    <row r="91" spans="1:3">
      <c r="A91" s="298"/>
      <c r="B91" s="298" t="s">
        <v>1278</v>
      </c>
      <c r="C91" s="299"/>
    </row>
    <row r="92" spans="1:3">
      <c r="A92" s="298"/>
      <c r="B92" s="298" t="s">
        <v>1279</v>
      </c>
      <c r="C92" s="299"/>
    </row>
    <row r="93" spans="1:3">
      <c r="A93" s="298"/>
      <c r="B93" s="298" t="s">
        <v>1280</v>
      </c>
      <c r="C93" s="299" t="s">
        <v>252</v>
      </c>
    </row>
    <row r="94" spans="1:3">
      <c r="A94" s="298"/>
      <c r="B94" s="298" t="s">
        <v>1281</v>
      </c>
      <c r="C94" s="299" t="s">
        <v>280</v>
      </c>
    </row>
    <row r="95" spans="1:3">
      <c r="A95" s="300"/>
      <c r="B95" s="300"/>
      <c r="C95" s="301" t="s">
        <v>280</v>
      </c>
    </row>
    <row r="96" spans="1:3">
      <c r="A96" s="300"/>
      <c r="B96" s="300" t="s">
        <v>8</v>
      </c>
      <c r="C96" s="301" t="s">
        <v>281</v>
      </c>
    </row>
    <row r="97" spans="1:3">
      <c r="A97" s="300"/>
      <c r="B97" s="300" t="s">
        <v>43</v>
      </c>
      <c r="C97" s="301" t="s">
        <v>44</v>
      </c>
    </row>
    <row r="98" spans="1:3" ht="30.75" customHeight="1">
      <c r="B98" s="518" t="s">
        <v>282</v>
      </c>
      <c r="C98" s="519"/>
    </row>
    <row r="99" spans="1:3" ht="20.25" customHeight="1">
      <c r="B99" s="511" t="s">
        <v>283</v>
      </c>
      <c r="C99" s="512"/>
    </row>
    <row r="100" spans="1:3" ht="25.5" customHeight="1">
      <c r="B100" s="511" t="s">
        <v>284</v>
      </c>
      <c r="C100" s="512"/>
    </row>
  </sheetData>
  <mergeCells count="6">
    <mergeCell ref="B100:C100"/>
    <mergeCell ref="B99:C99"/>
    <mergeCell ref="B1:C1"/>
    <mergeCell ref="B2:C2"/>
    <mergeCell ref="B3:C3"/>
    <mergeCell ref="B98:C98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4"/>
  <sheetViews>
    <sheetView topLeftCell="D339" workbookViewId="0">
      <selection activeCell="D351" sqref="D351"/>
    </sheetView>
  </sheetViews>
  <sheetFormatPr defaultRowHeight="14.4"/>
  <cols>
    <col min="1" max="1" width="18.6640625" style="215" customWidth="1"/>
    <col min="2" max="2" width="20.109375" style="215" customWidth="1"/>
    <col min="3" max="3" width="38.6640625" style="215" customWidth="1"/>
    <col min="4" max="4" width="88.88671875" style="215" customWidth="1"/>
    <col min="5" max="5" width="64.5546875" style="215" customWidth="1"/>
    <col min="6" max="6" width="13.88671875" style="215" customWidth="1"/>
    <col min="7" max="8" width="12.44140625" style="215" customWidth="1"/>
    <col min="9" max="9" width="35.5546875" style="215" customWidth="1"/>
    <col min="10" max="10" width="23.33203125" style="215" customWidth="1"/>
    <col min="11" max="11" width="12.6640625" style="215" customWidth="1"/>
    <col min="12" max="12" width="11.33203125" style="215" customWidth="1"/>
    <col min="13" max="13" width="16.33203125" style="215" customWidth="1"/>
    <col min="14" max="14" width="30" style="215" customWidth="1"/>
    <col min="15" max="15" width="97.5546875" style="215" customWidth="1"/>
    <col min="16" max="256" width="9.109375" style="215"/>
    <col min="257" max="257" width="18.6640625" style="215" customWidth="1"/>
    <col min="258" max="258" width="20.109375" style="215" customWidth="1"/>
    <col min="259" max="259" width="38.6640625" style="215" customWidth="1"/>
    <col min="260" max="260" width="88.88671875" style="215" customWidth="1"/>
    <col min="261" max="261" width="64.5546875" style="215" customWidth="1"/>
    <col min="262" max="262" width="13.88671875" style="215" customWidth="1"/>
    <col min="263" max="264" width="12.44140625" style="215" customWidth="1"/>
    <col min="265" max="265" width="35.5546875" style="215" customWidth="1"/>
    <col min="266" max="266" width="23.33203125" style="215" customWidth="1"/>
    <col min="267" max="267" width="12.6640625" style="215" customWidth="1"/>
    <col min="268" max="268" width="11.33203125" style="215" customWidth="1"/>
    <col min="269" max="269" width="16.33203125" style="215" customWidth="1"/>
    <col min="270" max="270" width="30" style="215" customWidth="1"/>
    <col min="271" max="271" width="97.5546875" style="215" customWidth="1"/>
    <col min="272" max="512" width="9.109375" style="215"/>
    <col min="513" max="513" width="18.6640625" style="215" customWidth="1"/>
    <col min="514" max="514" width="20.109375" style="215" customWidth="1"/>
    <col min="515" max="515" width="38.6640625" style="215" customWidth="1"/>
    <col min="516" max="516" width="88.88671875" style="215" customWidth="1"/>
    <col min="517" max="517" width="64.5546875" style="215" customWidth="1"/>
    <col min="518" max="518" width="13.88671875" style="215" customWidth="1"/>
    <col min="519" max="520" width="12.44140625" style="215" customWidth="1"/>
    <col min="521" max="521" width="35.5546875" style="215" customWidth="1"/>
    <col min="522" max="522" width="23.33203125" style="215" customWidth="1"/>
    <col min="523" max="523" width="12.6640625" style="215" customWidth="1"/>
    <col min="524" max="524" width="11.33203125" style="215" customWidth="1"/>
    <col min="525" max="525" width="16.33203125" style="215" customWidth="1"/>
    <col min="526" max="526" width="30" style="215" customWidth="1"/>
    <col min="527" max="527" width="97.5546875" style="215" customWidth="1"/>
    <col min="528" max="768" width="9.109375" style="215"/>
    <col min="769" max="769" width="18.6640625" style="215" customWidth="1"/>
    <col min="770" max="770" width="20.109375" style="215" customWidth="1"/>
    <col min="771" max="771" width="38.6640625" style="215" customWidth="1"/>
    <col min="772" max="772" width="88.88671875" style="215" customWidth="1"/>
    <col min="773" max="773" width="64.5546875" style="215" customWidth="1"/>
    <col min="774" max="774" width="13.88671875" style="215" customWidth="1"/>
    <col min="775" max="776" width="12.44140625" style="215" customWidth="1"/>
    <col min="777" max="777" width="35.5546875" style="215" customWidth="1"/>
    <col min="778" max="778" width="23.33203125" style="215" customWidth="1"/>
    <col min="779" max="779" width="12.6640625" style="215" customWidth="1"/>
    <col min="780" max="780" width="11.33203125" style="215" customWidth="1"/>
    <col min="781" max="781" width="16.33203125" style="215" customWidth="1"/>
    <col min="782" max="782" width="30" style="215" customWidth="1"/>
    <col min="783" max="783" width="97.5546875" style="215" customWidth="1"/>
    <col min="784" max="1024" width="9.109375" style="215"/>
    <col min="1025" max="1025" width="18.6640625" style="215" customWidth="1"/>
    <col min="1026" max="1026" width="20.109375" style="215" customWidth="1"/>
    <col min="1027" max="1027" width="38.6640625" style="215" customWidth="1"/>
    <col min="1028" max="1028" width="88.88671875" style="215" customWidth="1"/>
    <col min="1029" max="1029" width="64.5546875" style="215" customWidth="1"/>
    <col min="1030" max="1030" width="13.88671875" style="215" customWidth="1"/>
    <col min="1031" max="1032" width="12.44140625" style="215" customWidth="1"/>
    <col min="1033" max="1033" width="35.5546875" style="215" customWidth="1"/>
    <col min="1034" max="1034" width="23.33203125" style="215" customWidth="1"/>
    <col min="1035" max="1035" width="12.6640625" style="215" customWidth="1"/>
    <col min="1036" max="1036" width="11.33203125" style="215" customWidth="1"/>
    <col min="1037" max="1037" width="16.33203125" style="215" customWidth="1"/>
    <col min="1038" max="1038" width="30" style="215" customWidth="1"/>
    <col min="1039" max="1039" width="97.5546875" style="215" customWidth="1"/>
    <col min="1040" max="1280" width="9.109375" style="215"/>
    <col min="1281" max="1281" width="18.6640625" style="215" customWidth="1"/>
    <col min="1282" max="1282" width="20.109375" style="215" customWidth="1"/>
    <col min="1283" max="1283" width="38.6640625" style="215" customWidth="1"/>
    <col min="1284" max="1284" width="88.88671875" style="215" customWidth="1"/>
    <col min="1285" max="1285" width="64.5546875" style="215" customWidth="1"/>
    <col min="1286" max="1286" width="13.88671875" style="215" customWidth="1"/>
    <col min="1287" max="1288" width="12.44140625" style="215" customWidth="1"/>
    <col min="1289" max="1289" width="35.5546875" style="215" customWidth="1"/>
    <col min="1290" max="1290" width="23.33203125" style="215" customWidth="1"/>
    <col min="1291" max="1291" width="12.6640625" style="215" customWidth="1"/>
    <col min="1292" max="1292" width="11.33203125" style="215" customWidth="1"/>
    <col min="1293" max="1293" width="16.33203125" style="215" customWidth="1"/>
    <col min="1294" max="1294" width="30" style="215" customWidth="1"/>
    <col min="1295" max="1295" width="97.5546875" style="215" customWidth="1"/>
    <col min="1296" max="1536" width="9.109375" style="215"/>
    <col min="1537" max="1537" width="18.6640625" style="215" customWidth="1"/>
    <col min="1538" max="1538" width="20.109375" style="215" customWidth="1"/>
    <col min="1539" max="1539" width="38.6640625" style="215" customWidth="1"/>
    <col min="1540" max="1540" width="88.88671875" style="215" customWidth="1"/>
    <col min="1541" max="1541" width="64.5546875" style="215" customWidth="1"/>
    <col min="1542" max="1542" width="13.88671875" style="215" customWidth="1"/>
    <col min="1543" max="1544" width="12.44140625" style="215" customWidth="1"/>
    <col min="1545" max="1545" width="35.5546875" style="215" customWidth="1"/>
    <col min="1546" max="1546" width="23.33203125" style="215" customWidth="1"/>
    <col min="1547" max="1547" width="12.6640625" style="215" customWidth="1"/>
    <col min="1548" max="1548" width="11.33203125" style="215" customWidth="1"/>
    <col min="1549" max="1549" width="16.33203125" style="215" customWidth="1"/>
    <col min="1550" max="1550" width="30" style="215" customWidth="1"/>
    <col min="1551" max="1551" width="97.5546875" style="215" customWidth="1"/>
    <col min="1552" max="1792" width="9.109375" style="215"/>
    <col min="1793" max="1793" width="18.6640625" style="215" customWidth="1"/>
    <col min="1794" max="1794" width="20.109375" style="215" customWidth="1"/>
    <col min="1795" max="1795" width="38.6640625" style="215" customWidth="1"/>
    <col min="1796" max="1796" width="88.88671875" style="215" customWidth="1"/>
    <col min="1797" max="1797" width="64.5546875" style="215" customWidth="1"/>
    <col min="1798" max="1798" width="13.88671875" style="215" customWidth="1"/>
    <col min="1799" max="1800" width="12.44140625" style="215" customWidth="1"/>
    <col min="1801" max="1801" width="35.5546875" style="215" customWidth="1"/>
    <col min="1802" max="1802" width="23.33203125" style="215" customWidth="1"/>
    <col min="1803" max="1803" width="12.6640625" style="215" customWidth="1"/>
    <col min="1804" max="1804" width="11.33203125" style="215" customWidth="1"/>
    <col min="1805" max="1805" width="16.33203125" style="215" customWidth="1"/>
    <col min="1806" max="1806" width="30" style="215" customWidth="1"/>
    <col min="1807" max="1807" width="97.5546875" style="215" customWidth="1"/>
    <col min="1808" max="2048" width="9.109375" style="215"/>
    <col min="2049" max="2049" width="18.6640625" style="215" customWidth="1"/>
    <col min="2050" max="2050" width="20.109375" style="215" customWidth="1"/>
    <col min="2051" max="2051" width="38.6640625" style="215" customWidth="1"/>
    <col min="2052" max="2052" width="88.88671875" style="215" customWidth="1"/>
    <col min="2053" max="2053" width="64.5546875" style="215" customWidth="1"/>
    <col min="2054" max="2054" width="13.88671875" style="215" customWidth="1"/>
    <col min="2055" max="2056" width="12.44140625" style="215" customWidth="1"/>
    <col min="2057" max="2057" width="35.5546875" style="215" customWidth="1"/>
    <col min="2058" max="2058" width="23.33203125" style="215" customWidth="1"/>
    <col min="2059" max="2059" width="12.6640625" style="215" customWidth="1"/>
    <col min="2060" max="2060" width="11.33203125" style="215" customWidth="1"/>
    <col min="2061" max="2061" width="16.33203125" style="215" customWidth="1"/>
    <col min="2062" max="2062" width="30" style="215" customWidth="1"/>
    <col min="2063" max="2063" width="97.5546875" style="215" customWidth="1"/>
    <col min="2064" max="2304" width="9.109375" style="215"/>
    <col min="2305" max="2305" width="18.6640625" style="215" customWidth="1"/>
    <col min="2306" max="2306" width="20.109375" style="215" customWidth="1"/>
    <col min="2307" max="2307" width="38.6640625" style="215" customWidth="1"/>
    <col min="2308" max="2308" width="88.88671875" style="215" customWidth="1"/>
    <col min="2309" max="2309" width="64.5546875" style="215" customWidth="1"/>
    <col min="2310" max="2310" width="13.88671875" style="215" customWidth="1"/>
    <col min="2311" max="2312" width="12.44140625" style="215" customWidth="1"/>
    <col min="2313" max="2313" width="35.5546875" style="215" customWidth="1"/>
    <col min="2314" max="2314" width="23.33203125" style="215" customWidth="1"/>
    <col min="2315" max="2315" width="12.6640625" style="215" customWidth="1"/>
    <col min="2316" max="2316" width="11.33203125" style="215" customWidth="1"/>
    <col min="2317" max="2317" width="16.33203125" style="215" customWidth="1"/>
    <col min="2318" max="2318" width="30" style="215" customWidth="1"/>
    <col min="2319" max="2319" width="97.5546875" style="215" customWidth="1"/>
    <col min="2320" max="2560" width="9.109375" style="215"/>
    <col min="2561" max="2561" width="18.6640625" style="215" customWidth="1"/>
    <col min="2562" max="2562" width="20.109375" style="215" customWidth="1"/>
    <col min="2563" max="2563" width="38.6640625" style="215" customWidth="1"/>
    <col min="2564" max="2564" width="88.88671875" style="215" customWidth="1"/>
    <col min="2565" max="2565" width="64.5546875" style="215" customWidth="1"/>
    <col min="2566" max="2566" width="13.88671875" style="215" customWidth="1"/>
    <col min="2567" max="2568" width="12.44140625" style="215" customWidth="1"/>
    <col min="2569" max="2569" width="35.5546875" style="215" customWidth="1"/>
    <col min="2570" max="2570" width="23.33203125" style="215" customWidth="1"/>
    <col min="2571" max="2571" width="12.6640625" style="215" customWidth="1"/>
    <col min="2572" max="2572" width="11.33203125" style="215" customWidth="1"/>
    <col min="2573" max="2573" width="16.33203125" style="215" customWidth="1"/>
    <col min="2574" max="2574" width="30" style="215" customWidth="1"/>
    <col min="2575" max="2575" width="97.5546875" style="215" customWidth="1"/>
    <col min="2576" max="2816" width="9.109375" style="215"/>
    <col min="2817" max="2817" width="18.6640625" style="215" customWidth="1"/>
    <col min="2818" max="2818" width="20.109375" style="215" customWidth="1"/>
    <col min="2819" max="2819" width="38.6640625" style="215" customWidth="1"/>
    <col min="2820" max="2820" width="88.88671875" style="215" customWidth="1"/>
    <col min="2821" max="2821" width="64.5546875" style="215" customWidth="1"/>
    <col min="2822" max="2822" width="13.88671875" style="215" customWidth="1"/>
    <col min="2823" max="2824" width="12.44140625" style="215" customWidth="1"/>
    <col min="2825" max="2825" width="35.5546875" style="215" customWidth="1"/>
    <col min="2826" max="2826" width="23.33203125" style="215" customWidth="1"/>
    <col min="2827" max="2827" width="12.6640625" style="215" customWidth="1"/>
    <col min="2828" max="2828" width="11.33203125" style="215" customWidth="1"/>
    <col min="2829" max="2829" width="16.33203125" style="215" customWidth="1"/>
    <col min="2830" max="2830" width="30" style="215" customWidth="1"/>
    <col min="2831" max="2831" width="97.5546875" style="215" customWidth="1"/>
    <col min="2832" max="3072" width="9.109375" style="215"/>
    <col min="3073" max="3073" width="18.6640625" style="215" customWidth="1"/>
    <col min="3074" max="3074" width="20.109375" style="215" customWidth="1"/>
    <col min="3075" max="3075" width="38.6640625" style="215" customWidth="1"/>
    <col min="3076" max="3076" width="88.88671875" style="215" customWidth="1"/>
    <col min="3077" max="3077" width="64.5546875" style="215" customWidth="1"/>
    <col min="3078" max="3078" width="13.88671875" style="215" customWidth="1"/>
    <col min="3079" max="3080" width="12.44140625" style="215" customWidth="1"/>
    <col min="3081" max="3081" width="35.5546875" style="215" customWidth="1"/>
    <col min="3082" max="3082" width="23.33203125" style="215" customWidth="1"/>
    <col min="3083" max="3083" width="12.6640625" style="215" customWidth="1"/>
    <col min="3084" max="3084" width="11.33203125" style="215" customWidth="1"/>
    <col min="3085" max="3085" width="16.33203125" style="215" customWidth="1"/>
    <col min="3086" max="3086" width="30" style="215" customWidth="1"/>
    <col min="3087" max="3087" width="97.5546875" style="215" customWidth="1"/>
    <col min="3088" max="3328" width="9.109375" style="215"/>
    <col min="3329" max="3329" width="18.6640625" style="215" customWidth="1"/>
    <col min="3330" max="3330" width="20.109375" style="215" customWidth="1"/>
    <col min="3331" max="3331" width="38.6640625" style="215" customWidth="1"/>
    <col min="3332" max="3332" width="88.88671875" style="215" customWidth="1"/>
    <col min="3333" max="3333" width="64.5546875" style="215" customWidth="1"/>
    <col min="3334" max="3334" width="13.88671875" style="215" customWidth="1"/>
    <col min="3335" max="3336" width="12.44140625" style="215" customWidth="1"/>
    <col min="3337" max="3337" width="35.5546875" style="215" customWidth="1"/>
    <col min="3338" max="3338" width="23.33203125" style="215" customWidth="1"/>
    <col min="3339" max="3339" width="12.6640625" style="215" customWidth="1"/>
    <col min="3340" max="3340" width="11.33203125" style="215" customWidth="1"/>
    <col min="3341" max="3341" width="16.33203125" style="215" customWidth="1"/>
    <col min="3342" max="3342" width="30" style="215" customWidth="1"/>
    <col min="3343" max="3343" width="97.5546875" style="215" customWidth="1"/>
    <col min="3344" max="3584" width="9.109375" style="215"/>
    <col min="3585" max="3585" width="18.6640625" style="215" customWidth="1"/>
    <col min="3586" max="3586" width="20.109375" style="215" customWidth="1"/>
    <col min="3587" max="3587" width="38.6640625" style="215" customWidth="1"/>
    <col min="3588" max="3588" width="88.88671875" style="215" customWidth="1"/>
    <col min="3589" max="3589" width="64.5546875" style="215" customWidth="1"/>
    <col min="3590" max="3590" width="13.88671875" style="215" customWidth="1"/>
    <col min="3591" max="3592" width="12.44140625" style="215" customWidth="1"/>
    <col min="3593" max="3593" width="35.5546875" style="215" customWidth="1"/>
    <col min="3594" max="3594" width="23.33203125" style="215" customWidth="1"/>
    <col min="3595" max="3595" width="12.6640625" style="215" customWidth="1"/>
    <col min="3596" max="3596" width="11.33203125" style="215" customWidth="1"/>
    <col min="3597" max="3597" width="16.33203125" style="215" customWidth="1"/>
    <col min="3598" max="3598" width="30" style="215" customWidth="1"/>
    <col min="3599" max="3599" width="97.5546875" style="215" customWidth="1"/>
    <col min="3600" max="3840" width="9.109375" style="215"/>
    <col min="3841" max="3841" width="18.6640625" style="215" customWidth="1"/>
    <col min="3842" max="3842" width="20.109375" style="215" customWidth="1"/>
    <col min="3843" max="3843" width="38.6640625" style="215" customWidth="1"/>
    <col min="3844" max="3844" width="88.88671875" style="215" customWidth="1"/>
    <col min="3845" max="3845" width="64.5546875" style="215" customWidth="1"/>
    <col min="3846" max="3846" width="13.88671875" style="215" customWidth="1"/>
    <col min="3847" max="3848" width="12.44140625" style="215" customWidth="1"/>
    <col min="3849" max="3849" width="35.5546875" style="215" customWidth="1"/>
    <col min="3850" max="3850" width="23.33203125" style="215" customWidth="1"/>
    <col min="3851" max="3851" width="12.6640625" style="215" customWidth="1"/>
    <col min="3852" max="3852" width="11.33203125" style="215" customWidth="1"/>
    <col min="3853" max="3853" width="16.33203125" style="215" customWidth="1"/>
    <col min="3854" max="3854" width="30" style="215" customWidth="1"/>
    <col min="3855" max="3855" width="97.5546875" style="215" customWidth="1"/>
    <col min="3856" max="4096" width="9.109375" style="215"/>
    <col min="4097" max="4097" width="18.6640625" style="215" customWidth="1"/>
    <col min="4098" max="4098" width="20.109375" style="215" customWidth="1"/>
    <col min="4099" max="4099" width="38.6640625" style="215" customWidth="1"/>
    <col min="4100" max="4100" width="88.88671875" style="215" customWidth="1"/>
    <col min="4101" max="4101" width="64.5546875" style="215" customWidth="1"/>
    <col min="4102" max="4102" width="13.88671875" style="215" customWidth="1"/>
    <col min="4103" max="4104" width="12.44140625" style="215" customWidth="1"/>
    <col min="4105" max="4105" width="35.5546875" style="215" customWidth="1"/>
    <col min="4106" max="4106" width="23.33203125" style="215" customWidth="1"/>
    <col min="4107" max="4107" width="12.6640625" style="215" customWidth="1"/>
    <col min="4108" max="4108" width="11.33203125" style="215" customWidth="1"/>
    <col min="4109" max="4109" width="16.33203125" style="215" customWidth="1"/>
    <col min="4110" max="4110" width="30" style="215" customWidth="1"/>
    <col min="4111" max="4111" width="97.5546875" style="215" customWidth="1"/>
    <col min="4112" max="4352" width="9.109375" style="215"/>
    <col min="4353" max="4353" width="18.6640625" style="215" customWidth="1"/>
    <col min="4354" max="4354" width="20.109375" style="215" customWidth="1"/>
    <col min="4355" max="4355" width="38.6640625" style="215" customWidth="1"/>
    <col min="4356" max="4356" width="88.88671875" style="215" customWidth="1"/>
    <col min="4357" max="4357" width="64.5546875" style="215" customWidth="1"/>
    <col min="4358" max="4358" width="13.88671875" style="215" customWidth="1"/>
    <col min="4359" max="4360" width="12.44140625" style="215" customWidth="1"/>
    <col min="4361" max="4361" width="35.5546875" style="215" customWidth="1"/>
    <col min="4362" max="4362" width="23.33203125" style="215" customWidth="1"/>
    <col min="4363" max="4363" width="12.6640625" style="215" customWidth="1"/>
    <col min="4364" max="4364" width="11.33203125" style="215" customWidth="1"/>
    <col min="4365" max="4365" width="16.33203125" style="215" customWidth="1"/>
    <col min="4366" max="4366" width="30" style="215" customWidth="1"/>
    <col min="4367" max="4367" width="97.5546875" style="215" customWidth="1"/>
    <col min="4368" max="4608" width="9.109375" style="215"/>
    <col min="4609" max="4609" width="18.6640625" style="215" customWidth="1"/>
    <col min="4610" max="4610" width="20.109375" style="215" customWidth="1"/>
    <col min="4611" max="4611" width="38.6640625" style="215" customWidth="1"/>
    <col min="4612" max="4612" width="88.88671875" style="215" customWidth="1"/>
    <col min="4613" max="4613" width="64.5546875" style="215" customWidth="1"/>
    <col min="4614" max="4614" width="13.88671875" style="215" customWidth="1"/>
    <col min="4615" max="4616" width="12.44140625" style="215" customWidth="1"/>
    <col min="4617" max="4617" width="35.5546875" style="215" customWidth="1"/>
    <col min="4618" max="4618" width="23.33203125" style="215" customWidth="1"/>
    <col min="4619" max="4619" width="12.6640625" style="215" customWidth="1"/>
    <col min="4620" max="4620" width="11.33203125" style="215" customWidth="1"/>
    <col min="4621" max="4621" width="16.33203125" style="215" customWidth="1"/>
    <col min="4622" max="4622" width="30" style="215" customWidth="1"/>
    <col min="4623" max="4623" width="97.5546875" style="215" customWidth="1"/>
    <col min="4624" max="4864" width="9.109375" style="215"/>
    <col min="4865" max="4865" width="18.6640625" style="215" customWidth="1"/>
    <col min="4866" max="4866" width="20.109375" style="215" customWidth="1"/>
    <col min="4867" max="4867" width="38.6640625" style="215" customWidth="1"/>
    <col min="4868" max="4868" width="88.88671875" style="215" customWidth="1"/>
    <col min="4869" max="4869" width="64.5546875" style="215" customWidth="1"/>
    <col min="4870" max="4870" width="13.88671875" style="215" customWidth="1"/>
    <col min="4871" max="4872" width="12.44140625" style="215" customWidth="1"/>
    <col min="4873" max="4873" width="35.5546875" style="215" customWidth="1"/>
    <col min="4874" max="4874" width="23.33203125" style="215" customWidth="1"/>
    <col min="4875" max="4875" width="12.6640625" style="215" customWidth="1"/>
    <col min="4876" max="4876" width="11.33203125" style="215" customWidth="1"/>
    <col min="4877" max="4877" width="16.33203125" style="215" customWidth="1"/>
    <col min="4878" max="4878" width="30" style="215" customWidth="1"/>
    <col min="4879" max="4879" width="97.5546875" style="215" customWidth="1"/>
    <col min="4880" max="5120" width="9.109375" style="215"/>
    <col min="5121" max="5121" width="18.6640625" style="215" customWidth="1"/>
    <col min="5122" max="5122" width="20.109375" style="215" customWidth="1"/>
    <col min="5123" max="5123" width="38.6640625" style="215" customWidth="1"/>
    <col min="5124" max="5124" width="88.88671875" style="215" customWidth="1"/>
    <col min="5125" max="5125" width="64.5546875" style="215" customWidth="1"/>
    <col min="5126" max="5126" width="13.88671875" style="215" customWidth="1"/>
    <col min="5127" max="5128" width="12.44140625" style="215" customWidth="1"/>
    <col min="5129" max="5129" width="35.5546875" style="215" customWidth="1"/>
    <col min="5130" max="5130" width="23.33203125" style="215" customWidth="1"/>
    <col min="5131" max="5131" width="12.6640625" style="215" customWidth="1"/>
    <col min="5132" max="5132" width="11.33203125" style="215" customWidth="1"/>
    <col min="5133" max="5133" width="16.33203125" style="215" customWidth="1"/>
    <col min="5134" max="5134" width="30" style="215" customWidth="1"/>
    <col min="5135" max="5135" width="97.5546875" style="215" customWidth="1"/>
    <col min="5136" max="5376" width="9.109375" style="215"/>
    <col min="5377" max="5377" width="18.6640625" style="215" customWidth="1"/>
    <col min="5378" max="5378" width="20.109375" style="215" customWidth="1"/>
    <col min="5379" max="5379" width="38.6640625" style="215" customWidth="1"/>
    <col min="5380" max="5380" width="88.88671875" style="215" customWidth="1"/>
    <col min="5381" max="5381" width="64.5546875" style="215" customWidth="1"/>
    <col min="5382" max="5382" width="13.88671875" style="215" customWidth="1"/>
    <col min="5383" max="5384" width="12.44140625" style="215" customWidth="1"/>
    <col min="5385" max="5385" width="35.5546875" style="215" customWidth="1"/>
    <col min="5386" max="5386" width="23.33203125" style="215" customWidth="1"/>
    <col min="5387" max="5387" width="12.6640625" style="215" customWidth="1"/>
    <col min="5388" max="5388" width="11.33203125" style="215" customWidth="1"/>
    <col min="5389" max="5389" width="16.33203125" style="215" customWidth="1"/>
    <col min="5390" max="5390" width="30" style="215" customWidth="1"/>
    <col min="5391" max="5391" width="97.5546875" style="215" customWidth="1"/>
    <col min="5392" max="5632" width="9.109375" style="215"/>
    <col min="5633" max="5633" width="18.6640625" style="215" customWidth="1"/>
    <col min="5634" max="5634" width="20.109375" style="215" customWidth="1"/>
    <col min="5635" max="5635" width="38.6640625" style="215" customWidth="1"/>
    <col min="5636" max="5636" width="88.88671875" style="215" customWidth="1"/>
    <col min="5637" max="5637" width="64.5546875" style="215" customWidth="1"/>
    <col min="5638" max="5638" width="13.88671875" style="215" customWidth="1"/>
    <col min="5639" max="5640" width="12.44140625" style="215" customWidth="1"/>
    <col min="5641" max="5641" width="35.5546875" style="215" customWidth="1"/>
    <col min="5642" max="5642" width="23.33203125" style="215" customWidth="1"/>
    <col min="5643" max="5643" width="12.6640625" style="215" customWidth="1"/>
    <col min="5644" max="5644" width="11.33203125" style="215" customWidth="1"/>
    <col min="5645" max="5645" width="16.33203125" style="215" customWidth="1"/>
    <col min="5646" max="5646" width="30" style="215" customWidth="1"/>
    <col min="5647" max="5647" width="97.5546875" style="215" customWidth="1"/>
    <col min="5648" max="5888" width="9.109375" style="215"/>
    <col min="5889" max="5889" width="18.6640625" style="215" customWidth="1"/>
    <col min="5890" max="5890" width="20.109375" style="215" customWidth="1"/>
    <col min="5891" max="5891" width="38.6640625" style="215" customWidth="1"/>
    <col min="5892" max="5892" width="88.88671875" style="215" customWidth="1"/>
    <col min="5893" max="5893" width="64.5546875" style="215" customWidth="1"/>
    <col min="5894" max="5894" width="13.88671875" style="215" customWidth="1"/>
    <col min="5895" max="5896" width="12.44140625" style="215" customWidth="1"/>
    <col min="5897" max="5897" width="35.5546875" style="215" customWidth="1"/>
    <col min="5898" max="5898" width="23.33203125" style="215" customWidth="1"/>
    <col min="5899" max="5899" width="12.6640625" style="215" customWidth="1"/>
    <col min="5900" max="5900" width="11.33203125" style="215" customWidth="1"/>
    <col min="5901" max="5901" width="16.33203125" style="215" customWidth="1"/>
    <col min="5902" max="5902" width="30" style="215" customWidth="1"/>
    <col min="5903" max="5903" width="97.5546875" style="215" customWidth="1"/>
    <col min="5904" max="6144" width="9.109375" style="215"/>
    <col min="6145" max="6145" width="18.6640625" style="215" customWidth="1"/>
    <col min="6146" max="6146" width="20.109375" style="215" customWidth="1"/>
    <col min="6147" max="6147" width="38.6640625" style="215" customWidth="1"/>
    <col min="6148" max="6148" width="88.88671875" style="215" customWidth="1"/>
    <col min="6149" max="6149" width="64.5546875" style="215" customWidth="1"/>
    <col min="6150" max="6150" width="13.88671875" style="215" customWidth="1"/>
    <col min="6151" max="6152" width="12.44140625" style="215" customWidth="1"/>
    <col min="6153" max="6153" width="35.5546875" style="215" customWidth="1"/>
    <col min="6154" max="6154" width="23.33203125" style="215" customWidth="1"/>
    <col min="6155" max="6155" width="12.6640625" style="215" customWidth="1"/>
    <col min="6156" max="6156" width="11.33203125" style="215" customWidth="1"/>
    <col min="6157" max="6157" width="16.33203125" style="215" customWidth="1"/>
    <col min="6158" max="6158" width="30" style="215" customWidth="1"/>
    <col min="6159" max="6159" width="97.5546875" style="215" customWidth="1"/>
    <col min="6160" max="6400" width="9.109375" style="215"/>
    <col min="6401" max="6401" width="18.6640625" style="215" customWidth="1"/>
    <col min="6402" max="6402" width="20.109375" style="215" customWidth="1"/>
    <col min="6403" max="6403" width="38.6640625" style="215" customWidth="1"/>
    <col min="6404" max="6404" width="88.88671875" style="215" customWidth="1"/>
    <col min="6405" max="6405" width="64.5546875" style="215" customWidth="1"/>
    <col min="6406" max="6406" width="13.88671875" style="215" customWidth="1"/>
    <col min="6407" max="6408" width="12.44140625" style="215" customWidth="1"/>
    <col min="6409" max="6409" width="35.5546875" style="215" customWidth="1"/>
    <col min="6410" max="6410" width="23.33203125" style="215" customWidth="1"/>
    <col min="6411" max="6411" width="12.6640625" style="215" customWidth="1"/>
    <col min="6412" max="6412" width="11.33203125" style="215" customWidth="1"/>
    <col min="6413" max="6413" width="16.33203125" style="215" customWidth="1"/>
    <col min="6414" max="6414" width="30" style="215" customWidth="1"/>
    <col min="6415" max="6415" width="97.5546875" style="215" customWidth="1"/>
    <col min="6416" max="6656" width="9.109375" style="215"/>
    <col min="6657" max="6657" width="18.6640625" style="215" customWidth="1"/>
    <col min="6658" max="6658" width="20.109375" style="215" customWidth="1"/>
    <col min="6659" max="6659" width="38.6640625" style="215" customWidth="1"/>
    <col min="6660" max="6660" width="88.88671875" style="215" customWidth="1"/>
    <col min="6661" max="6661" width="64.5546875" style="215" customWidth="1"/>
    <col min="6662" max="6662" width="13.88671875" style="215" customWidth="1"/>
    <col min="6663" max="6664" width="12.44140625" style="215" customWidth="1"/>
    <col min="6665" max="6665" width="35.5546875" style="215" customWidth="1"/>
    <col min="6666" max="6666" width="23.33203125" style="215" customWidth="1"/>
    <col min="6667" max="6667" width="12.6640625" style="215" customWidth="1"/>
    <col min="6668" max="6668" width="11.33203125" style="215" customWidth="1"/>
    <col min="6669" max="6669" width="16.33203125" style="215" customWidth="1"/>
    <col min="6670" max="6670" width="30" style="215" customWidth="1"/>
    <col min="6671" max="6671" width="97.5546875" style="215" customWidth="1"/>
    <col min="6672" max="6912" width="9.109375" style="215"/>
    <col min="6913" max="6913" width="18.6640625" style="215" customWidth="1"/>
    <col min="6914" max="6914" width="20.109375" style="215" customWidth="1"/>
    <col min="6915" max="6915" width="38.6640625" style="215" customWidth="1"/>
    <col min="6916" max="6916" width="88.88671875" style="215" customWidth="1"/>
    <col min="6917" max="6917" width="64.5546875" style="215" customWidth="1"/>
    <col min="6918" max="6918" width="13.88671875" style="215" customWidth="1"/>
    <col min="6919" max="6920" width="12.44140625" style="215" customWidth="1"/>
    <col min="6921" max="6921" width="35.5546875" style="215" customWidth="1"/>
    <col min="6922" max="6922" width="23.33203125" style="215" customWidth="1"/>
    <col min="6923" max="6923" width="12.6640625" style="215" customWidth="1"/>
    <col min="6924" max="6924" width="11.33203125" style="215" customWidth="1"/>
    <col min="6925" max="6925" width="16.33203125" style="215" customWidth="1"/>
    <col min="6926" max="6926" width="30" style="215" customWidth="1"/>
    <col min="6927" max="6927" width="97.5546875" style="215" customWidth="1"/>
    <col min="6928" max="7168" width="9.109375" style="215"/>
    <col min="7169" max="7169" width="18.6640625" style="215" customWidth="1"/>
    <col min="7170" max="7170" width="20.109375" style="215" customWidth="1"/>
    <col min="7171" max="7171" width="38.6640625" style="215" customWidth="1"/>
    <col min="7172" max="7172" width="88.88671875" style="215" customWidth="1"/>
    <col min="7173" max="7173" width="64.5546875" style="215" customWidth="1"/>
    <col min="7174" max="7174" width="13.88671875" style="215" customWidth="1"/>
    <col min="7175" max="7176" width="12.44140625" style="215" customWidth="1"/>
    <col min="7177" max="7177" width="35.5546875" style="215" customWidth="1"/>
    <col min="7178" max="7178" width="23.33203125" style="215" customWidth="1"/>
    <col min="7179" max="7179" width="12.6640625" style="215" customWidth="1"/>
    <col min="7180" max="7180" width="11.33203125" style="215" customWidth="1"/>
    <col min="7181" max="7181" width="16.33203125" style="215" customWidth="1"/>
    <col min="7182" max="7182" width="30" style="215" customWidth="1"/>
    <col min="7183" max="7183" width="97.5546875" style="215" customWidth="1"/>
    <col min="7184" max="7424" width="9.109375" style="215"/>
    <col min="7425" max="7425" width="18.6640625" style="215" customWidth="1"/>
    <col min="7426" max="7426" width="20.109375" style="215" customWidth="1"/>
    <col min="7427" max="7427" width="38.6640625" style="215" customWidth="1"/>
    <col min="7428" max="7428" width="88.88671875" style="215" customWidth="1"/>
    <col min="7429" max="7429" width="64.5546875" style="215" customWidth="1"/>
    <col min="7430" max="7430" width="13.88671875" style="215" customWidth="1"/>
    <col min="7431" max="7432" width="12.44140625" style="215" customWidth="1"/>
    <col min="7433" max="7433" width="35.5546875" style="215" customWidth="1"/>
    <col min="7434" max="7434" width="23.33203125" style="215" customWidth="1"/>
    <col min="7435" max="7435" width="12.6640625" style="215" customWidth="1"/>
    <col min="7436" max="7436" width="11.33203125" style="215" customWidth="1"/>
    <col min="7437" max="7437" width="16.33203125" style="215" customWidth="1"/>
    <col min="7438" max="7438" width="30" style="215" customWidth="1"/>
    <col min="7439" max="7439" width="97.5546875" style="215" customWidth="1"/>
    <col min="7440" max="7680" width="9.109375" style="215"/>
    <col min="7681" max="7681" width="18.6640625" style="215" customWidth="1"/>
    <col min="7682" max="7682" width="20.109375" style="215" customWidth="1"/>
    <col min="7683" max="7683" width="38.6640625" style="215" customWidth="1"/>
    <col min="7684" max="7684" width="88.88671875" style="215" customWidth="1"/>
    <col min="7685" max="7685" width="64.5546875" style="215" customWidth="1"/>
    <col min="7686" max="7686" width="13.88671875" style="215" customWidth="1"/>
    <col min="7687" max="7688" width="12.44140625" style="215" customWidth="1"/>
    <col min="7689" max="7689" width="35.5546875" style="215" customWidth="1"/>
    <col min="7690" max="7690" width="23.33203125" style="215" customWidth="1"/>
    <col min="7691" max="7691" width="12.6640625" style="215" customWidth="1"/>
    <col min="7692" max="7692" width="11.33203125" style="215" customWidth="1"/>
    <col min="7693" max="7693" width="16.33203125" style="215" customWidth="1"/>
    <col min="7694" max="7694" width="30" style="215" customWidth="1"/>
    <col min="7695" max="7695" width="97.5546875" style="215" customWidth="1"/>
    <col min="7696" max="7936" width="9.109375" style="215"/>
    <col min="7937" max="7937" width="18.6640625" style="215" customWidth="1"/>
    <col min="7938" max="7938" width="20.109375" style="215" customWidth="1"/>
    <col min="7939" max="7939" width="38.6640625" style="215" customWidth="1"/>
    <col min="7940" max="7940" width="88.88671875" style="215" customWidth="1"/>
    <col min="7941" max="7941" width="64.5546875" style="215" customWidth="1"/>
    <col min="7942" max="7942" width="13.88671875" style="215" customWidth="1"/>
    <col min="7943" max="7944" width="12.44140625" style="215" customWidth="1"/>
    <col min="7945" max="7945" width="35.5546875" style="215" customWidth="1"/>
    <col min="7946" max="7946" width="23.33203125" style="215" customWidth="1"/>
    <col min="7947" max="7947" width="12.6640625" style="215" customWidth="1"/>
    <col min="7948" max="7948" width="11.33203125" style="215" customWidth="1"/>
    <col min="7949" max="7949" width="16.33203125" style="215" customWidth="1"/>
    <col min="7950" max="7950" width="30" style="215" customWidth="1"/>
    <col min="7951" max="7951" width="97.5546875" style="215" customWidth="1"/>
    <col min="7952" max="8192" width="9.109375" style="215"/>
    <col min="8193" max="8193" width="18.6640625" style="215" customWidth="1"/>
    <col min="8194" max="8194" width="20.109375" style="215" customWidth="1"/>
    <col min="8195" max="8195" width="38.6640625" style="215" customWidth="1"/>
    <col min="8196" max="8196" width="88.88671875" style="215" customWidth="1"/>
    <col min="8197" max="8197" width="64.5546875" style="215" customWidth="1"/>
    <col min="8198" max="8198" width="13.88671875" style="215" customWidth="1"/>
    <col min="8199" max="8200" width="12.44140625" style="215" customWidth="1"/>
    <col min="8201" max="8201" width="35.5546875" style="215" customWidth="1"/>
    <col min="8202" max="8202" width="23.33203125" style="215" customWidth="1"/>
    <col min="8203" max="8203" width="12.6640625" style="215" customWidth="1"/>
    <col min="8204" max="8204" width="11.33203125" style="215" customWidth="1"/>
    <col min="8205" max="8205" width="16.33203125" style="215" customWidth="1"/>
    <col min="8206" max="8206" width="30" style="215" customWidth="1"/>
    <col min="8207" max="8207" width="97.5546875" style="215" customWidth="1"/>
    <col min="8208" max="8448" width="9.109375" style="215"/>
    <col min="8449" max="8449" width="18.6640625" style="215" customWidth="1"/>
    <col min="8450" max="8450" width="20.109375" style="215" customWidth="1"/>
    <col min="8451" max="8451" width="38.6640625" style="215" customWidth="1"/>
    <col min="8452" max="8452" width="88.88671875" style="215" customWidth="1"/>
    <col min="8453" max="8453" width="64.5546875" style="215" customWidth="1"/>
    <col min="8454" max="8454" width="13.88671875" style="215" customWidth="1"/>
    <col min="8455" max="8456" width="12.44140625" style="215" customWidth="1"/>
    <col min="8457" max="8457" width="35.5546875" style="215" customWidth="1"/>
    <col min="8458" max="8458" width="23.33203125" style="215" customWidth="1"/>
    <col min="8459" max="8459" width="12.6640625" style="215" customWidth="1"/>
    <col min="8460" max="8460" width="11.33203125" style="215" customWidth="1"/>
    <col min="8461" max="8461" width="16.33203125" style="215" customWidth="1"/>
    <col min="8462" max="8462" width="30" style="215" customWidth="1"/>
    <col min="8463" max="8463" width="97.5546875" style="215" customWidth="1"/>
    <col min="8464" max="8704" width="9.109375" style="215"/>
    <col min="8705" max="8705" width="18.6640625" style="215" customWidth="1"/>
    <col min="8706" max="8706" width="20.109375" style="215" customWidth="1"/>
    <col min="8707" max="8707" width="38.6640625" style="215" customWidth="1"/>
    <col min="8708" max="8708" width="88.88671875" style="215" customWidth="1"/>
    <col min="8709" max="8709" width="64.5546875" style="215" customWidth="1"/>
    <col min="8710" max="8710" width="13.88671875" style="215" customWidth="1"/>
    <col min="8711" max="8712" width="12.44140625" style="215" customWidth="1"/>
    <col min="8713" max="8713" width="35.5546875" style="215" customWidth="1"/>
    <col min="8714" max="8714" width="23.33203125" style="215" customWidth="1"/>
    <col min="8715" max="8715" width="12.6640625" style="215" customWidth="1"/>
    <col min="8716" max="8716" width="11.33203125" style="215" customWidth="1"/>
    <col min="8717" max="8717" width="16.33203125" style="215" customWidth="1"/>
    <col min="8718" max="8718" width="30" style="215" customWidth="1"/>
    <col min="8719" max="8719" width="97.5546875" style="215" customWidth="1"/>
    <col min="8720" max="8960" width="9.109375" style="215"/>
    <col min="8961" max="8961" width="18.6640625" style="215" customWidth="1"/>
    <col min="8962" max="8962" width="20.109375" style="215" customWidth="1"/>
    <col min="8963" max="8963" width="38.6640625" style="215" customWidth="1"/>
    <col min="8964" max="8964" width="88.88671875" style="215" customWidth="1"/>
    <col min="8965" max="8965" width="64.5546875" style="215" customWidth="1"/>
    <col min="8966" max="8966" width="13.88671875" style="215" customWidth="1"/>
    <col min="8967" max="8968" width="12.44140625" style="215" customWidth="1"/>
    <col min="8969" max="8969" width="35.5546875" style="215" customWidth="1"/>
    <col min="8970" max="8970" width="23.33203125" style="215" customWidth="1"/>
    <col min="8971" max="8971" width="12.6640625" style="215" customWidth="1"/>
    <col min="8972" max="8972" width="11.33203125" style="215" customWidth="1"/>
    <col min="8973" max="8973" width="16.33203125" style="215" customWidth="1"/>
    <col min="8974" max="8974" width="30" style="215" customWidth="1"/>
    <col min="8975" max="8975" width="97.5546875" style="215" customWidth="1"/>
    <col min="8976" max="9216" width="9.109375" style="215"/>
    <col min="9217" max="9217" width="18.6640625" style="215" customWidth="1"/>
    <col min="9218" max="9218" width="20.109375" style="215" customWidth="1"/>
    <col min="9219" max="9219" width="38.6640625" style="215" customWidth="1"/>
    <col min="9220" max="9220" width="88.88671875" style="215" customWidth="1"/>
    <col min="9221" max="9221" width="64.5546875" style="215" customWidth="1"/>
    <col min="9222" max="9222" width="13.88671875" style="215" customWidth="1"/>
    <col min="9223" max="9224" width="12.44140625" style="215" customWidth="1"/>
    <col min="9225" max="9225" width="35.5546875" style="215" customWidth="1"/>
    <col min="9226" max="9226" width="23.33203125" style="215" customWidth="1"/>
    <col min="9227" max="9227" width="12.6640625" style="215" customWidth="1"/>
    <col min="9228" max="9228" width="11.33203125" style="215" customWidth="1"/>
    <col min="9229" max="9229" width="16.33203125" style="215" customWidth="1"/>
    <col min="9230" max="9230" width="30" style="215" customWidth="1"/>
    <col min="9231" max="9231" width="97.5546875" style="215" customWidth="1"/>
    <col min="9232" max="9472" width="9.109375" style="215"/>
    <col min="9473" max="9473" width="18.6640625" style="215" customWidth="1"/>
    <col min="9474" max="9474" width="20.109375" style="215" customWidth="1"/>
    <col min="9475" max="9475" width="38.6640625" style="215" customWidth="1"/>
    <col min="9476" max="9476" width="88.88671875" style="215" customWidth="1"/>
    <col min="9477" max="9477" width="64.5546875" style="215" customWidth="1"/>
    <col min="9478" max="9478" width="13.88671875" style="215" customWidth="1"/>
    <col min="9479" max="9480" width="12.44140625" style="215" customWidth="1"/>
    <col min="9481" max="9481" width="35.5546875" style="215" customWidth="1"/>
    <col min="9482" max="9482" width="23.33203125" style="215" customWidth="1"/>
    <col min="9483" max="9483" width="12.6640625" style="215" customWidth="1"/>
    <col min="9484" max="9484" width="11.33203125" style="215" customWidth="1"/>
    <col min="9485" max="9485" width="16.33203125" style="215" customWidth="1"/>
    <col min="9486" max="9486" width="30" style="215" customWidth="1"/>
    <col min="9487" max="9487" width="97.5546875" style="215" customWidth="1"/>
    <col min="9488" max="9728" width="9.109375" style="215"/>
    <col min="9729" max="9729" width="18.6640625" style="215" customWidth="1"/>
    <col min="9730" max="9730" width="20.109375" style="215" customWidth="1"/>
    <col min="9731" max="9731" width="38.6640625" style="215" customWidth="1"/>
    <col min="9732" max="9732" width="88.88671875" style="215" customWidth="1"/>
    <col min="9733" max="9733" width="64.5546875" style="215" customWidth="1"/>
    <col min="9734" max="9734" width="13.88671875" style="215" customWidth="1"/>
    <col min="9735" max="9736" width="12.44140625" style="215" customWidth="1"/>
    <col min="9737" max="9737" width="35.5546875" style="215" customWidth="1"/>
    <col min="9738" max="9738" width="23.33203125" style="215" customWidth="1"/>
    <col min="9739" max="9739" width="12.6640625" style="215" customWidth="1"/>
    <col min="9740" max="9740" width="11.33203125" style="215" customWidth="1"/>
    <col min="9741" max="9741" width="16.33203125" style="215" customWidth="1"/>
    <col min="9742" max="9742" width="30" style="215" customWidth="1"/>
    <col min="9743" max="9743" width="97.5546875" style="215" customWidth="1"/>
    <col min="9744" max="9984" width="9.109375" style="215"/>
    <col min="9985" max="9985" width="18.6640625" style="215" customWidth="1"/>
    <col min="9986" max="9986" width="20.109375" style="215" customWidth="1"/>
    <col min="9987" max="9987" width="38.6640625" style="215" customWidth="1"/>
    <col min="9988" max="9988" width="88.88671875" style="215" customWidth="1"/>
    <col min="9989" max="9989" width="64.5546875" style="215" customWidth="1"/>
    <col min="9990" max="9990" width="13.88671875" style="215" customWidth="1"/>
    <col min="9991" max="9992" width="12.44140625" style="215" customWidth="1"/>
    <col min="9993" max="9993" width="35.5546875" style="215" customWidth="1"/>
    <col min="9994" max="9994" width="23.33203125" style="215" customWidth="1"/>
    <col min="9995" max="9995" width="12.6640625" style="215" customWidth="1"/>
    <col min="9996" max="9996" width="11.33203125" style="215" customWidth="1"/>
    <col min="9997" max="9997" width="16.33203125" style="215" customWidth="1"/>
    <col min="9998" max="9998" width="30" style="215" customWidth="1"/>
    <col min="9999" max="9999" width="97.5546875" style="215" customWidth="1"/>
    <col min="10000" max="10240" width="9.109375" style="215"/>
    <col min="10241" max="10241" width="18.6640625" style="215" customWidth="1"/>
    <col min="10242" max="10242" width="20.109375" style="215" customWidth="1"/>
    <col min="10243" max="10243" width="38.6640625" style="215" customWidth="1"/>
    <col min="10244" max="10244" width="88.88671875" style="215" customWidth="1"/>
    <col min="10245" max="10245" width="64.5546875" style="215" customWidth="1"/>
    <col min="10246" max="10246" width="13.88671875" style="215" customWidth="1"/>
    <col min="10247" max="10248" width="12.44140625" style="215" customWidth="1"/>
    <col min="10249" max="10249" width="35.5546875" style="215" customWidth="1"/>
    <col min="10250" max="10250" width="23.33203125" style="215" customWidth="1"/>
    <col min="10251" max="10251" width="12.6640625" style="215" customWidth="1"/>
    <col min="10252" max="10252" width="11.33203125" style="215" customWidth="1"/>
    <col min="10253" max="10253" width="16.33203125" style="215" customWidth="1"/>
    <col min="10254" max="10254" width="30" style="215" customWidth="1"/>
    <col min="10255" max="10255" width="97.5546875" style="215" customWidth="1"/>
    <col min="10256" max="10496" width="9.109375" style="215"/>
    <col min="10497" max="10497" width="18.6640625" style="215" customWidth="1"/>
    <col min="10498" max="10498" width="20.109375" style="215" customWidth="1"/>
    <col min="10499" max="10499" width="38.6640625" style="215" customWidth="1"/>
    <col min="10500" max="10500" width="88.88671875" style="215" customWidth="1"/>
    <col min="10501" max="10501" width="64.5546875" style="215" customWidth="1"/>
    <col min="10502" max="10502" width="13.88671875" style="215" customWidth="1"/>
    <col min="10503" max="10504" width="12.44140625" style="215" customWidth="1"/>
    <col min="10505" max="10505" width="35.5546875" style="215" customWidth="1"/>
    <col min="10506" max="10506" width="23.33203125" style="215" customWidth="1"/>
    <col min="10507" max="10507" width="12.6640625" style="215" customWidth="1"/>
    <col min="10508" max="10508" width="11.33203125" style="215" customWidth="1"/>
    <col min="10509" max="10509" width="16.33203125" style="215" customWidth="1"/>
    <col min="10510" max="10510" width="30" style="215" customWidth="1"/>
    <col min="10511" max="10511" width="97.5546875" style="215" customWidth="1"/>
    <col min="10512" max="10752" width="9.109375" style="215"/>
    <col min="10753" max="10753" width="18.6640625" style="215" customWidth="1"/>
    <col min="10754" max="10754" width="20.109375" style="215" customWidth="1"/>
    <col min="10755" max="10755" width="38.6640625" style="215" customWidth="1"/>
    <col min="10756" max="10756" width="88.88671875" style="215" customWidth="1"/>
    <col min="10757" max="10757" width="64.5546875" style="215" customWidth="1"/>
    <col min="10758" max="10758" width="13.88671875" style="215" customWidth="1"/>
    <col min="10759" max="10760" width="12.44140625" style="215" customWidth="1"/>
    <col min="10761" max="10761" width="35.5546875" style="215" customWidth="1"/>
    <col min="10762" max="10762" width="23.33203125" style="215" customWidth="1"/>
    <col min="10763" max="10763" width="12.6640625" style="215" customWidth="1"/>
    <col min="10764" max="10764" width="11.33203125" style="215" customWidth="1"/>
    <col min="10765" max="10765" width="16.33203125" style="215" customWidth="1"/>
    <col min="10766" max="10766" width="30" style="215" customWidth="1"/>
    <col min="10767" max="10767" width="97.5546875" style="215" customWidth="1"/>
    <col min="10768" max="11008" width="9.109375" style="215"/>
    <col min="11009" max="11009" width="18.6640625" style="215" customWidth="1"/>
    <col min="11010" max="11010" width="20.109375" style="215" customWidth="1"/>
    <col min="11011" max="11011" width="38.6640625" style="215" customWidth="1"/>
    <col min="11012" max="11012" width="88.88671875" style="215" customWidth="1"/>
    <col min="11013" max="11013" width="64.5546875" style="215" customWidth="1"/>
    <col min="11014" max="11014" width="13.88671875" style="215" customWidth="1"/>
    <col min="11015" max="11016" width="12.44140625" style="215" customWidth="1"/>
    <col min="11017" max="11017" width="35.5546875" style="215" customWidth="1"/>
    <col min="11018" max="11018" width="23.33203125" style="215" customWidth="1"/>
    <col min="11019" max="11019" width="12.6640625" style="215" customWidth="1"/>
    <col min="11020" max="11020" width="11.33203125" style="215" customWidth="1"/>
    <col min="11021" max="11021" width="16.33203125" style="215" customWidth="1"/>
    <col min="11022" max="11022" width="30" style="215" customWidth="1"/>
    <col min="11023" max="11023" width="97.5546875" style="215" customWidth="1"/>
    <col min="11024" max="11264" width="9.109375" style="215"/>
    <col min="11265" max="11265" width="18.6640625" style="215" customWidth="1"/>
    <col min="11266" max="11266" width="20.109375" style="215" customWidth="1"/>
    <col min="11267" max="11267" width="38.6640625" style="215" customWidth="1"/>
    <col min="11268" max="11268" width="88.88671875" style="215" customWidth="1"/>
    <col min="11269" max="11269" width="64.5546875" style="215" customWidth="1"/>
    <col min="11270" max="11270" width="13.88671875" style="215" customWidth="1"/>
    <col min="11271" max="11272" width="12.44140625" style="215" customWidth="1"/>
    <col min="11273" max="11273" width="35.5546875" style="215" customWidth="1"/>
    <col min="11274" max="11274" width="23.33203125" style="215" customWidth="1"/>
    <col min="11275" max="11275" width="12.6640625" style="215" customWidth="1"/>
    <col min="11276" max="11276" width="11.33203125" style="215" customWidth="1"/>
    <col min="11277" max="11277" width="16.33203125" style="215" customWidth="1"/>
    <col min="11278" max="11278" width="30" style="215" customWidth="1"/>
    <col min="11279" max="11279" width="97.5546875" style="215" customWidth="1"/>
    <col min="11280" max="11520" width="9.109375" style="215"/>
    <col min="11521" max="11521" width="18.6640625" style="215" customWidth="1"/>
    <col min="11522" max="11522" width="20.109375" style="215" customWidth="1"/>
    <col min="11523" max="11523" width="38.6640625" style="215" customWidth="1"/>
    <col min="11524" max="11524" width="88.88671875" style="215" customWidth="1"/>
    <col min="11525" max="11525" width="64.5546875" style="215" customWidth="1"/>
    <col min="11526" max="11526" width="13.88671875" style="215" customWidth="1"/>
    <col min="11527" max="11528" width="12.44140625" style="215" customWidth="1"/>
    <col min="11529" max="11529" width="35.5546875" style="215" customWidth="1"/>
    <col min="11530" max="11530" width="23.33203125" style="215" customWidth="1"/>
    <col min="11531" max="11531" width="12.6640625" style="215" customWidth="1"/>
    <col min="11532" max="11532" width="11.33203125" style="215" customWidth="1"/>
    <col min="11533" max="11533" width="16.33203125" style="215" customWidth="1"/>
    <col min="11534" max="11534" width="30" style="215" customWidth="1"/>
    <col min="11535" max="11535" width="97.5546875" style="215" customWidth="1"/>
    <col min="11536" max="11776" width="9.109375" style="215"/>
    <col min="11777" max="11777" width="18.6640625" style="215" customWidth="1"/>
    <col min="11778" max="11778" width="20.109375" style="215" customWidth="1"/>
    <col min="11779" max="11779" width="38.6640625" style="215" customWidth="1"/>
    <col min="11780" max="11780" width="88.88671875" style="215" customWidth="1"/>
    <col min="11781" max="11781" width="64.5546875" style="215" customWidth="1"/>
    <col min="11782" max="11782" width="13.88671875" style="215" customWidth="1"/>
    <col min="11783" max="11784" width="12.44140625" style="215" customWidth="1"/>
    <col min="11785" max="11785" width="35.5546875" style="215" customWidth="1"/>
    <col min="11786" max="11786" width="23.33203125" style="215" customWidth="1"/>
    <col min="11787" max="11787" width="12.6640625" style="215" customWidth="1"/>
    <col min="11788" max="11788" width="11.33203125" style="215" customWidth="1"/>
    <col min="11789" max="11789" width="16.33203125" style="215" customWidth="1"/>
    <col min="11790" max="11790" width="30" style="215" customWidth="1"/>
    <col min="11791" max="11791" width="97.5546875" style="215" customWidth="1"/>
    <col min="11792" max="12032" width="9.109375" style="215"/>
    <col min="12033" max="12033" width="18.6640625" style="215" customWidth="1"/>
    <col min="12034" max="12034" width="20.109375" style="215" customWidth="1"/>
    <col min="12035" max="12035" width="38.6640625" style="215" customWidth="1"/>
    <col min="12036" max="12036" width="88.88671875" style="215" customWidth="1"/>
    <col min="12037" max="12037" width="64.5546875" style="215" customWidth="1"/>
    <col min="12038" max="12038" width="13.88671875" style="215" customWidth="1"/>
    <col min="12039" max="12040" width="12.44140625" style="215" customWidth="1"/>
    <col min="12041" max="12041" width="35.5546875" style="215" customWidth="1"/>
    <col min="12042" max="12042" width="23.33203125" style="215" customWidth="1"/>
    <col min="12043" max="12043" width="12.6640625" style="215" customWidth="1"/>
    <col min="12044" max="12044" width="11.33203125" style="215" customWidth="1"/>
    <col min="12045" max="12045" width="16.33203125" style="215" customWidth="1"/>
    <col min="12046" max="12046" width="30" style="215" customWidth="1"/>
    <col min="12047" max="12047" width="97.5546875" style="215" customWidth="1"/>
    <col min="12048" max="12288" width="9.109375" style="215"/>
    <col min="12289" max="12289" width="18.6640625" style="215" customWidth="1"/>
    <col min="12290" max="12290" width="20.109375" style="215" customWidth="1"/>
    <col min="12291" max="12291" width="38.6640625" style="215" customWidth="1"/>
    <col min="12292" max="12292" width="88.88671875" style="215" customWidth="1"/>
    <col min="12293" max="12293" width="64.5546875" style="215" customWidth="1"/>
    <col min="12294" max="12294" width="13.88671875" style="215" customWidth="1"/>
    <col min="12295" max="12296" width="12.44140625" style="215" customWidth="1"/>
    <col min="12297" max="12297" width="35.5546875" style="215" customWidth="1"/>
    <col min="12298" max="12298" width="23.33203125" style="215" customWidth="1"/>
    <col min="12299" max="12299" width="12.6640625" style="215" customWidth="1"/>
    <col min="12300" max="12300" width="11.33203125" style="215" customWidth="1"/>
    <col min="12301" max="12301" width="16.33203125" style="215" customWidth="1"/>
    <col min="12302" max="12302" width="30" style="215" customWidth="1"/>
    <col min="12303" max="12303" width="97.5546875" style="215" customWidth="1"/>
    <col min="12304" max="12544" width="9.109375" style="215"/>
    <col min="12545" max="12545" width="18.6640625" style="215" customWidth="1"/>
    <col min="12546" max="12546" width="20.109375" style="215" customWidth="1"/>
    <col min="12547" max="12547" width="38.6640625" style="215" customWidth="1"/>
    <col min="12548" max="12548" width="88.88671875" style="215" customWidth="1"/>
    <col min="12549" max="12549" width="64.5546875" style="215" customWidth="1"/>
    <col min="12550" max="12550" width="13.88671875" style="215" customWidth="1"/>
    <col min="12551" max="12552" width="12.44140625" style="215" customWidth="1"/>
    <col min="12553" max="12553" width="35.5546875" style="215" customWidth="1"/>
    <col min="12554" max="12554" width="23.33203125" style="215" customWidth="1"/>
    <col min="12555" max="12555" width="12.6640625" style="215" customWidth="1"/>
    <col min="12556" max="12556" width="11.33203125" style="215" customWidth="1"/>
    <col min="12557" max="12557" width="16.33203125" style="215" customWidth="1"/>
    <col min="12558" max="12558" width="30" style="215" customWidth="1"/>
    <col min="12559" max="12559" width="97.5546875" style="215" customWidth="1"/>
    <col min="12560" max="12800" width="9.109375" style="215"/>
    <col min="12801" max="12801" width="18.6640625" style="215" customWidth="1"/>
    <col min="12802" max="12802" width="20.109375" style="215" customWidth="1"/>
    <col min="12803" max="12803" width="38.6640625" style="215" customWidth="1"/>
    <col min="12804" max="12804" width="88.88671875" style="215" customWidth="1"/>
    <col min="12805" max="12805" width="64.5546875" style="215" customWidth="1"/>
    <col min="12806" max="12806" width="13.88671875" style="215" customWidth="1"/>
    <col min="12807" max="12808" width="12.44140625" style="215" customWidth="1"/>
    <col min="12809" max="12809" width="35.5546875" style="215" customWidth="1"/>
    <col min="12810" max="12810" width="23.33203125" style="215" customWidth="1"/>
    <col min="12811" max="12811" width="12.6640625" style="215" customWidth="1"/>
    <col min="12812" max="12812" width="11.33203125" style="215" customWidth="1"/>
    <col min="12813" max="12813" width="16.33203125" style="215" customWidth="1"/>
    <col min="12814" max="12814" width="30" style="215" customWidth="1"/>
    <col min="12815" max="12815" width="97.5546875" style="215" customWidth="1"/>
    <col min="12816" max="13056" width="9.109375" style="215"/>
    <col min="13057" max="13057" width="18.6640625" style="215" customWidth="1"/>
    <col min="13058" max="13058" width="20.109375" style="215" customWidth="1"/>
    <col min="13059" max="13059" width="38.6640625" style="215" customWidth="1"/>
    <col min="13060" max="13060" width="88.88671875" style="215" customWidth="1"/>
    <col min="13061" max="13061" width="64.5546875" style="215" customWidth="1"/>
    <col min="13062" max="13062" width="13.88671875" style="215" customWidth="1"/>
    <col min="13063" max="13064" width="12.44140625" style="215" customWidth="1"/>
    <col min="13065" max="13065" width="35.5546875" style="215" customWidth="1"/>
    <col min="13066" max="13066" width="23.33203125" style="215" customWidth="1"/>
    <col min="13067" max="13067" width="12.6640625" style="215" customWidth="1"/>
    <col min="13068" max="13068" width="11.33203125" style="215" customWidth="1"/>
    <col min="13069" max="13069" width="16.33203125" style="215" customWidth="1"/>
    <col min="13070" max="13070" width="30" style="215" customWidth="1"/>
    <col min="13071" max="13071" width="97.5546875" style="215" customWidth="1"/>
    <col min="13072" max="13312" width="9.109375" style="215"/>
    <col min="13313" max="13313" width="18.6640625" style="215" customWidth="1"/>
    <col min="13314" max="13314" width="20.109375" style="215" customWidth="1"/>
    <col min="13315" max="13315" width="38.6640625" style="215" customWidth="1"/>
    <col min="13316" max="13316" width="88.88671875" style="215" customWidth="1"/>
    <col min="13317" max="13317" width="64.5546875" style="215" customWidth="1"/>
    <col min="13318" max="13318" width="13.88671875" style="215" customWidth="1"/>
    <col min="13319" max="13320" width="12.44140625" style="215" customWidth="1"/>
    <col min="13321" max="13321" width="35.5546875" style="215" customWidth="1"/>
    <col min="13322" max="13322" width="23.33203125" style="215" customWidth="1"/>
    <col min="13323" max="13323" width="12.6640625" style="215" customWidth="1"/>
    <col min="13324" max="13324" width="11.33203125" style="215" customWidth="1"/>
    <col min="13325" max="13325" width="16.33203125" style="215" customWidth="1"/>
    <col min="13326" max="13326" width="30" style="215" customWidth="1"/>
    <col min="13327" max="13327" width="97.5546875" style="215" customWidth="1"/>
    <col min="13328" max="13568" width="9.109375" style="215"/>
    <col min="13569" max="13569" width="18.6640625" style="215" customWidth="1"/>
    <col min="13570" max="13570" width="20.109375" style="215" customWidth="1"/>
    <col min="13571" max="13571" width="38.6640625" style="215" customWidth="1"/>
    <col min="13572" max="13572" width="88.88671875" style="215" customWidth="1"/>
    <col min="13573" max="13573" width="64.5546875" style="215" customWidth="1"/>
    <col min="13574" max="13574" width="13.88671875" style="215" customWidth="1"/>
    <col min="13575" max="13576" width="12.44140625" style="215" customWidth="1"/>
    <col min="13577" max="13577" width="35.5546875" style="215" customWidth="1"/>
    <col min="13578" max="13578" width="23.33203125" style="215" customWidth="1"/>
    <col min="13579" max="13579" width="12.6640625" style="215" customWidth="1"/>
    <col min="13580" max="13580" width="11.33203125" style="215" customWidth="1"/>
    <col min="13581" max="13581" width="16.33203125" style="215" customWidth="1"/>
    <col min="13582" max="13582" width="30" style="215" customWidth="1"/>
    <col min="13583" max="13583" width="97.5546875" style="215" customWidth="1"/>
    <col min="13584" max="13824" width="9.109375" style="215"/>
    <col min="13825" max="13825" width="18.6640625" style="215" customWidth="1"/>
    <col min="13826" max="13826" width="20.109375" style="215" customWidth="1"/>
    <col min="13827" max="13827" width="38.6640625" style="215" customWidth="1"/>
    <col min="13828" max="13828" width="88.88671875" style="215" customWidth="1"/>
    <col min="13829" max="13829" width="64.5546875" style="215" customWidth="1"/>
    <col min="13830" max="13830" width="13.88671875" style="215" customWidth="1"/>
    <col min="13831" max="13832" width="12.44140625" style="215" customWidth="1"/>
    <col min="13833" max="13833" width="35.5546875" style="215" customWidth="1"/>
    <col min="13834" max="13834" width="23.33203125" style="215" customWidth="1"/>
    <col min="13835" max="13835" width="12.6640625" style="215" customWidth="1"/>
    <col min="13836" max="13836" width="11.33203125" style="215" customWidth="1"/>
    <col min="13837" max="13837" width="16.33203125" style="215" customWidth="1"/>
    <col min="13838" max="13838" width="30" style="215" customWidth="1"/>
    <col min="13839" max="13839" width="97.5546875" style="215" customWidth="1"/>
    <col min="13840" max="14080" width="9.109375" style="215"/>
    <col min="14081" max="14081" width="18.6640625" style="215" customWidth="1"/>
    <col min="14082" max="14082" width="20.109375" style="215" customWidth="1"/>
    <col min="14083" max="14083" width="38.6640625" style="215" customWidth="1"/>
    <col min="14084" max="14084" width="88.88671875" style="215" customWidth="1"/>
    <col min="14085" max="14085" width="64.5546875" style="215" customWidth="1"/>
    <col min="14086" max="14086" width="13.88671875" style="215" customWidth="1"/>
    <col min="14087" max="14088" width="12.44140625" style="215" customWidth="1"/>
    <col min="14089" max="14089" width="35.5546875" style="215" customWidth="1"/>
    <col min="14090" max="14090" width="23.33203125" style="215" customWidth="1"/>
    <col min="14091" max="14091" width="12.6640625" style="215" customWidth="1"/>
    <col min="14092" max="14092" width="11.33203125" style="215" customWidth="1"/>
    <col min="14093" max="14093" width="16.33203125" style="215" customWidth="1"/>
    <col min="14094" max="14094" width="30" style="215" customWidth="1"/>
    <col min="14095" max="14095" width="97.5546875" style="215" customWidth="1"/>
    <col min="14096" max="14336" width="9.109375" style="215"/>
    <col min="14337" max="14337" width="18.6640625" style="215" customWidth="1"/>
    <col min="14338" max="14338" width="20.109375" style="215" customWidth="1"/>
    <col min="14339" max="14339" width="38.6640625" style="215" customWidth="1"/>
    <col min="14340" max="14340" width="88.88671875" style="215" customWidth="1"/>
    <col min="14341" max="14341" width="64.5546875" style="215" customWidth="1"/>
    <col min="14342" max="14342" width="13.88671875" style="215" customWidth="1"/>
    <col min="14343" max="14344" width="12.44140625" style="215" customWidth="1"/>
    <col min="14345" max="14345" width="35.5546875" style="215" customWidth="1"/>
    <col min="14346" max="14346" width="23.33203125" style="215" customWidth="1"/>
    <col min="14347" max="14347" width="12.6640625" style="215" customWidth="1"/>
    <col min="14348" max="14348" width="11.33203125" style="215" customWidth="1"/>
    <col min="14349" max="14349" width="16.33203125" style="215" customWidth="1"/>
    <col min="14350" max="14350" width="30" style="215" customWidth="1"/>
    <col min="14351" max="14351" width="97.5546875" style="215" customWidth="1"/>
    <col min="14352" max="14592" width="9.109375" style="215"/>
    <col min="14593" max="14593" width="18.6640625" style="215" customWidth="1"/>
    <col min="14594" max="14594" width="20.109375" style="215" customWidth="1"/>
    <col min="14595" max="14595" width="38.6640625" style="215" customWidth="1"/>
    <col min="14596" max="14596" width="88.88671875" style="215" customWidth="1"/>
    <col min="14597" max="14597" width="64.5546875" style="215" customWidth="1"/>
    <col min="14598" max="14598" width="13.88671875" style="215" customWidth="1"/>
    <col min="14599" max="14600" width="12.44140625" style="215" customWidth="1"/>
    <col min="14601" max="14601" width="35.5546875" style="215" customWidth="1"/>
    <col min="14602" max="14602" width="23.33203125" style="215" customWidth="1"/>
    <col min="14603" max="14603" width="12.6640625" style="215" customWidth="1"/>
    <col min="14604" max="14604" width="11.33203125" style="215" customWidth="1"/>
    <col min="14605" max="14605" width="16.33203125" style="215" customWidth="1"/>
    <col min="14606" max="14606" width="30" style="215" customWidth="1"/>
    <col min="14607" max="14607" width="97.5546875" style="215" customWidth="1"/>
    <col min="14608" max="14848" width="9.109375" style="215"/>
    <col min="14849" max="14849" width="18.6640625" style="215" customWidth="1"/>
    <col min="14850" max="14850" width="20.109375" style="215" customWidth="1"/>
    <col min="14851" max="14851" width="38.6640625" style="215" customWidth="1"/>
    <col min="14852" max="14852" width="88.88671875" style="215" customWidth="1"/>
    <col min="14853" max="14853" width="64.5546875" style="215" customWidth="1"/>
    <col min="14854" max="14854" width="13.88671875" style="215" customWidth="1"/>
    <col min="14855" max="14856" width="12.44140625" style="215" customWidth="1"/>
    <col min="14857" max="14857" width="35.5546875" style="215" customWidth="1"/>
    <col min="14858" max="14858" width="23.33203125" style="215" customWidth="1"/>
    <col min="14859" max="14859" width="12.6640625" style="215" customWidth="1"/>
    <col min="14860" max="14860" width="11.33203125" style="215" customWidth="1"/>
    <col min="14861" max="14861" width="16.33203125" style="215" customWidth="1"/>
    <col min="14862" max="14862" width="30" style="215" customWidth="1"/>
    <col min="14863" max="14863" width="97.5546875" style="215" customWidth="1"/>
    <col min="14864" max="15104" width="9.109375" style="215"/>
    <col min="15105" max="15105" width="18.6640625" style="215" customWidth="1"/>
    <col min="15106" max="15106" width="20.109375" style="215" customWidth="1"/>
    <col min="15107" max="15107" width="38.6640625" style="215" customWidth="1"/>
    <col min="15108" max="15108" width="88.88671875" style="215" customWidth="1"/>
    <col min="15109" max="15109" width="64.5546875" style="215" customWidth="1"/>
    <col min="15110" max="15110" width="13.88671875" style="215" customWidth="1"/>
    <col min="15111" max="15112" width="12.44140625" style="215" customWidth="1"/>
    <col min="15113" max="15113" width="35.5546875" style="215" customWidth="1"/>
    <col min="15114" max="15114" width="23.33203125" style="215" customWidth="1"/>
    <col min="15115" max="15115" width="12.6640625" style="215" customWidth="1"/>
    <col min="15116" max="15116" width="11.33203125" style="215" customWidth="1"/>
    <col min="15117" max="15117" width="16.33203125" style="215" customWidth="1"/>
    <col min="15118" max="15118" width="30" style="215" customWidth="1"/>
    <col min="15119" max="15119" width="97.5546875" style="215" customWidth="1"/>
    <col min="15120" max="15360" width="9.109375" style="215"/>
    <col min="15361" max="15361" width="18.6640625" style="215" customWidth="1"/>
    <col min="15362" max="15362" width="20.109375" style="215" customWidth="1"/>
    <col min="15363" max="15363" width="38.6640625" style="215" customWidth="1"/>
    <col min="15364" max="15364" width="88.88671875" style="215" customWidth="1"/>
    <col min="15365" max="15365" width="64.5546875" style="215" customWidth="1"/>
    <col min="15366" max="15366" width="13.88671875" style="215" customWidth="1"/>
    <col min="15367" max="15368" width="12.44140625" style="215" customWidth="1"/>
    <col min="15369" max="15369" width="35.5546875" style="215" customWidth="1"/>
    <col min="15370" max="15370" width="23.33203125" style="215" customWidth="1"/>
    <col min="15371" max="15371" width="12.6640625" style="215" customWidth="1"/>
    <col min="15372" max="15372" width="11.33203125" style="215" customWidth="1"/>
    <col min="15373" max="15373" width="16.33203125" style="215" customWidth="1"/>
    <col min="15374" max="15374" width="30" style="215" customWidth="1"/>
    <col min="15375" max="15375" width="97.5546875" style="215" customWidth="1"/>
    <col min="15376" max="15616" width="9.109375" style="215"/>
    <col min="15617" max="15617" width="18.6640625" style="215" customWidth="1"/>
    <col min="15618" max="15618" width="20.109375" style="215" customWidth="1"/>
    <col min="15619" max="15619" width="38.6640625" style="215" customWidth="1"/>
    <col min="15620" max="15620" width="88.88671875" style="215" customWidth="1"/>
    <col min="15621" max="15621" width="64.5546875" style="215" customWidth="1"/>
    <col min="15622" max="15622" width="13.88671875" style="215" customWidth="1"/>
    <col min="15623" max="15624" width="12.44140625" style="215" customWidth="1"/>
    <col min="15625" max="15625" width="35.5546875" style="215" customWidth="1"/>
    <col min="15626" max="15626" width="23.33203125" style="215" customWidth="1"/>
    <col min="15627" max="15627" width="12.6640625" style="215" customWidth="1"/>
    <col min="15628" max="15628" width="11.33203125" style="215" customWidth="1"/>
    <col min="15629" max="15629" width="16.33203125" style="215" customWidth="1"/>
    <col min="15630" max="15630" width="30" style="215" customWidth="1"/>
    <col min="15631" max="15631" width="97.5546875" style="215" customWidth="1"/>
    <col min="15632" max="15872" width="9.109375" style="215"/>
    <col min="15873" max="15873" width="18.6640625" style="215" customWidth="1"/>
    <col min="15874" max="15874" width="20.109375" style="215" customWidth="1"/>
    <col min="15875" max="15875" width="38.6640625" style="215" customWidth="1"/>
    <col min="15876" max="15876" width="88.88671875" style="215" customWidth="1"/>
    <col min="15877" max="15877" width="64.5546875" style="215" customWidth="1"/>
    <col min="15878" max="15878" width="13.88671875" style="215" customWidth="1"/>
    <col min="15879" max="15880" width="12.44140625" style="215" customWidth="1"/>
    <col min="15881" max="15881" width="35.5546875" style="215" customWidth="1"/>
    <col min="15882" max="15882" width="23.33203125" style="215" customWidth="1"/>
    <col min="15883" max="15883" width="12.6640625" style="215" customWidth="1"/>
    <col min="15884" max="15884" width="11.33203125" style="215" customWidth="1"/>
    <col min="15885" max="15885" width="16.33203125" style="215" customWidth="1"/>
    <col min="15886" max="15886" width="30" style="215" customWidth="1"/>
    <col min="15887" max="15887" width="97.5546875" style="215" customWidth="1"/>
    <col min="15888" max="16128" width="9.109375" style="215"/>
    <col min="16129" max="16129" width="18.6640625" style="215" customWidth="1"/>
    <col min="16130" max="16130" width="20.109375" style="215" customWidth="1"/>
    <col min="16131" max="16131" width="38.6640625" style="215" customWidth="1"/>
    <col min="16132" max="16132" width="88.88671875" style="215" customWidth="1"/>
    <col min="16133" max="16133" width="64.5546875" style="215" customWidth="1"/>
    <col min="16134" max="16134" width="13.88671875" style="215" customWidth="1"/>
    <col min="16135" max="16136" width="12.44140625" style="215" customWidth="1"/>
    <col min="16137" max="16137" width="35.5546875" style="215" customWidth="1"/>
    <col min="16138" max="16138" width="23.33203125" style="215" customWidth="1"/>
    <col min="16139" max="16139" width="12.6640625" style="215" customWidth="1"/>
    <col min="16140" max="16140" width="11.33203125" style="215" customWidth="1"/>
    <col min="16141" max="16141" width="16.33203125" style="215" customWidth="1"/>
    <col min="16142" max="16142" width="30" style="215" customWidth="1"/>
    <col min="16143" max="16143" width="97.5546875" style="215" customWidth="1"/>
    <col min="16144" max="16384" width="9.109375" style="215"/>
  </cols>
  <sheetData>
    <row r="1" spans="1:15">
      <c r="A1" s="310" t="s">
        <v>1282</v>
      </c>
      <c r="B1" s="310" t="s">
        <v>1283</v>
      </c>
      <c r="C1" s="310" t="s">
        <v>1284</v>
      </c>
      <c r="D1" s="310" t="s">
        <v>56</v>
      </c>
      <c r="E1" s="310" t="s">
        <v>1285</v>
      </c>
      <c r="F1" s="310" t="s">
        <v>1286</v>
      </c>
      <c r="G1" s="310" t="s">
        <v>1287</v>
      </c>
      <c r="H1" s="310" t="s">
        <v>1288</v>
      </c>
      <c r="I1" s="310" t="s">
        <v>1289</v>
      </c>
      <c r="J1" s="310" t="s">
        <v>1290</v>
      </c>
      <c r="K1" s="310" t="s">
        <v>1291</v>
      </c>
      <c r="L1" s="310" t="s">
        <v>1292</v>
      </c>
      <c r="M1" s="310" t="s">
        <v>1293</v>
      </c>
      <c r="N1" s="310" t="s">
        <v>1294</v>
      </c>
      <c r="O1" s="310" t="s">
        <v>1295</v>
      </c>
    </row>
    <row r="2" spans="1:15">
      <c r="A2" s="215" t="s">
        <v>1313</v>
      </c>
      <c r="B2" s="215" t="s">
        <v>1313</v>
      </c>
      <c r="C2" s="215" t="s">
        <v>1222</v>
      </c>
      <c r="D2" s="215" t="s">
        <v>1314</v>
      </c>
      <c r="E2" s="215" t="s">
        <v>1315</v>
      </c>
      <c r="F2" s="392"/>
      <c r="G2" s="393">
        <v>612</v>
      </c>
      <c r="H2" s="392">
        <v>446228.25</v>
      </c>
      <c r="I2" s="215" t="s">
        <v>1296</v>
      </c>
      <c r="J2" s="215" t="s">
        <v>1301</v>
      </c>
      <c r="K2" s="393">
        <v>612</v>
      </c>
      <c r="L2" s="393">
        <v>0</v>
      </c>
      <c r="M2" s="392">
        <v>0</v>
      </c>
      <c r="N2" s="215" t="s">
        <v>1316</v>
      </c>
    </row>
    <row r="3" spans="1:15">
      <c r="A3" s="215" t="s">
        <v>1317</v>
      </c>
      <c r="B3" s="215" t="s">
        <v>1318</v>
      </c>
      <c r="C3" s="215" t="s">
        <v>1255</v>
      </c>
      <c r="D3" s="215" t="s">
        <v>1319</v>
      </c>
      <c r="E3" s="215" t="s">
        <v>1130</v>
      </c>
      <c r="F3" s="392">
        <v>807448.47</v>
      </c>
      <c r="G3" s="393"/>
      <c r="H3" s="392">
        <v>1253676.72</v>
      </c>
      <c r="I3" s="215" t="s">
        <v>1296</v>
      </c>
      <c r="J3" s="215" t="s">
        <v>1301</v>
      </c>
      <c r="K3" s="392">
        <v>1084165.3700000001</v>
      </c>
      <c r="L3" s="393">
        <v>0</v>
      </c>
      <c r="M3" s="392">
        <v>0</v>
      </c>
      <c r="N3" s="215" t="s">
        <v>1320</v>
      </c>
      <c r="O3" s="215" t="s">
        <v>1298</v>
      </c>
    </row>
    <row r="4" spans="1:15">
      <c r="A4" s="215" t="s">
        <v>1321</v>
      </c>
      <c r="B4" s="215" t="s">
        <v>1322</v>
      </c>
      <c r="C4" s="215" t="s">
        <v>1239</v>
      </c>
      <c r="D4" s="215" t="s">
        <v>1323</v>
      </c>
      <c r="E4" s="215" t="s">
        <v>1324</v>
      </c>
      <c r="F4" s="392"/>
      <c r="G4" s="393">
        <v>7492.56</v>
      </c>
      <c r="H4" s="392"/>
      <c r="I4" s="215" t="s">
        <v>1296</v>
      </c>
      <c r="J4" s="215" t="s">
        <v>1299</v>
      </c>
      <c r="K4" s="393">
        <v>7492.56</v>
      </c>
      <c r="L4" s="393">
        <v>0</v>
      </c>
      <c r="M4" s="392">
        <v>0</v>
      </c>
      <c r="N4" s="215" t="s">
        <v>1320</v>
      </c>
      <c r="O4" s="215" t="s">
        <v>1325</v>
      </c>
    </row>
    <row r="5" spans="1:15">
      <c r="A5" s="215" t="s">
        <v>1321</v>
      </c>
      <c r="B5" s="215" t="s">
        <v>1322</v>
      </c>
      <c r="C5" s="215" t="s">
        <v>1239</v>
      </c>
      <c r="D5" s="215" t="s">
        <v>1326</v>
      </c>
      <c r="E5" s="215" t="s">
        <v>1327</v>
      </c>
      <c r="F5" s="392"/>
      <c r="G5" s="393">
        <v>40641.47</v>
      </c>
      <c r="H5" s="392"/>
      <c r="I5" s="215" t="s">
        <v>1296</v>
      </c>
      <c r="J5" s="215" t="s">
        <v>1299</v>
      </c>
      <c r="K5" s="393">
        <v>40641.47</v>
      </c>
      <c r="L5" s="393">
        <v>0</v>
      </c>
      <c r="M5" s="392">
        <v>0</v>
      </c>
      <c r="N5" s="215" t="s">
        <v>1320</v>
      </c>
      <c r="O5" s="215" t="s">
        <v>1328</v>
      </c>
    </row>
    <row r="6" spans="1:15">
      <c r="A6" s="215" t="s">
        <v>1321</v>
      </c>
      <c r="B6" s="215" t="s">
        <v>1322</v>
      </c>
      <c r="C6" s="215" t="s">
        <v>1239</v>
      </c>
      <c r="D6" s="215" t="s">
        <v>1329</v>
      </c>
      <c r="E6" s="215" t="s">
        <v>1330</v>
      </c>
      <c r="F6" s="392"/>
      <c r="G6" s="393">
        <v>9694.92</v>
      </c>
      <c r="H6" s="392"/>
      <c r="I6" s="215" t="s">
        <v>1296</v>
      </c>
      <c r="J6" s="215" t="s">
        <v>1299</v>
      </c>
      <c r="K6" s="393">
        <v>9694.92</v>
      </c>
      <c r="L6" s="393">
        <v>0</v>
      </c>
      <c r="M6" s="392">
        <v>0</v>
      </c>
      <c r="N6" s="215" t="s">
        <v>1320</v>
      </c>
      <c r="O6" s="215" t="s">
        <v>1328</v>
      </c>
    </row>
    <row r="7" spans="1:15">
      <c r="A7" s="215" t="s">
        <v>1321</v>
      </c>
      <c r="B7" s="215" t="s">
        <v>1322</v>
      </c>
      <c r="C7" s="215" t="s">
        <v>1239</v>
      </c>
      <c r="D7" s="215" t="s">
        <v>1331</v>
      </c>
      <c r="E7" s="215" t="s">
        <v>1332</v>
      </c>
      <c r="F7" s="392"/>
      <c r="G7" s="393">
        <v>8173.71</v>
      </c>
      <c r="H7" s="392"/>
      <c r="I7" s="215" t="s">
        <v>1296</v>
      </c>
      <c r="J7" s="215" t="s">
        <v>1299</v>
      </c>
      <c r="K7" s="393">
        <v>8173.71</v>
      </c>
      <c r="L7" s="393">
        <v>0</v>
      </c>
      <c r="M7" s="392">
        <v>0</v>
      </c>
      <c r="N7" s="215" t="s">
        <v>1320</v>
      </c>
      <c r="O7" s="215" t="s">
        <v>1328</v>
      </c>
    </row>
    <row r="8" spans="1:15">
      <c r="A8" s="215" t="s">
        <v>1321</v>
      </c>
      <c r="B8" s="215" t="s">
        <v>1322</v>
      </c>
      <c r="C8" s="215" t="s">
        <v>1239</v>
      </c>
      <c r="D8" s="215" t="s">
        <v>1333</v>
      </c>
      <c r="E8" s="215" t="s">
        <v>1334</v>
      </c>
      <c r="F8" s="392"/>
      <c r="G8" s="393">
        <v>13395.78</v>
      </c>
      <c r="H8" s="392"/>
      <c r="I8" s="215" t="s">
        <v>1296</v>
      </c>
      <c r="J8" s="215" t="s">
        <v>1299</v>
      </c>
      <c r="K8" s="393">
        <v>13395.78</v>
      </c>
      <c r="L8" s="393">
        <v>0</v>
      </c>
      <c r="M8" s="392">
        <v>0</v>
      </c>
      <c r="N8" s="215" t="s">
        <v>1320</v>
      </c>
      <c r="O8" s="215" t="s">
        <v>1328</v>
      </c>
    </row>
    <row r="9" spans="1:15">
      <c r="A9" s="215" t="s">
        <v>1321</v>
      </c>
      <c r="B9" s="215" t="s">
        <v>1322</v>
      </c>
      <c r="C9" s="215" t="s">
        <v>1239</v>
      </c>
      <c r="D9" s="215" t="s">
        <v>1335</v>
      </c>
      <c r="E9" s="215" t="s">
        <v>1336</v>
      </c>
      <c r="F9" s="392"/>
      <c r="G9" s="393">
        <v>6811.41</v>
      </c>
      <c r="H9" s="392"/>
      <c r="I9" s="215" t="s">
        <v>1296</v>
      </c>
      <c r="J9" s="215" t="s">
        <v>1299</v>
      </c>
      <c r="K9" s="393">
        <v>6811.41</v>
      </c>
      <c r="L9" s="393">
        <v>0</v>
      </c>
      <c r="M9" s="392">
        <v>0</v>
      </c>
      <c r="N9" s="215" t="s">
        <v>1320</v>
      </c>
      <c r="O9" s="215" t="s">
        <v>1328</v>
      </c>
    </row>
    <row r="10" spans="1:15">
      <c r="A10" s="215" t="s">
        <v>1321</v>
      </c>
      <c r="B10" s="215" t="s">
        <v>1322</v>
      </c>
      <c r="C10" s="215" t="s">
        <v>1239</v>
      </c>
      <c r="D10" s="215" t="s">
        <v>1337</v>
      </c>
      <c r="E10" s="215" t="s">
        <v>1338</v>
      </c>
      <c r="F10" s="392"/>
      <c r="G10" s="393">
        <v>27926.82</v>
      </c>
      <c r="H10" s="392"/>
      <c r="I10" s="215" t="s">
        <v>1296</v>
      </c>
      <c r="J10" s="215" t="s">
        <v>1299</v>
      </c>
      <c r="K10" s="393">
        <v>27926.82</v>
      </c>
      <c r="L10" s="393">
        <v>0</v>
      </c>
      <c r="M10" s="392">
        <v>0</v>
      </c>
      <c r="N10" s="215" t="s">
        <v>1320</v>
      </c>
      <c r="O10" s="215" t="s">
        <v>1328</v>
      </c>
    </row>
    <row r="11" spans="1:15">
      <c r="A11" s="215" t="s">
        <v>1321</v>
      </c>
      <c r="B11" s="215" t="s">
        <v>1322</v>
      </c>
      <c r="C11" s="215" t="s">
        <v>1239</v>
      </c>
      <c r="D11" s="215" t="s">
        <v>1339</v>
      </c>
      <c r="E11" s="215" t="s">
        <v>1340</v>
      </c>
      <c r="F11" s="392"/>
      <c r="G11" s="393">
        <v>11919.98</v>
      </c>
      <c r="H11" s="392"/>
      <c r="I11" s="215" t="s">
        <v>1296</v>
      </c>
      <c r="J11" s="215" t="s">
        <v>1299</v>
      </c>
      <c r="K11" s="393">
        <v>11919.98</v>
      </c>
      <c r="L11" s="393">
        <v>0</v>
      </c>
      <c r="M11" s="392">
        <v>0</v>
      </c>
      <c r="N11" s="215" t="s">
        <v>1320</v>
      </c>
      <c r="O11" s="215" t="s">
        <v>1328</v>
      </c>
    </row>
    <row r="12" spans="1:15">
      <c r="A12" s="215" t="s">
        <v>1321</v>
      </c>
      <c r="B12" s="215" t="s">
        <v>1322</v>
      </c>
      <c r="C12" s="215" t="s">
        <v>1239</v>
      </c>
      <c r="D12" s="215" t="s">
        <v>1341</v>
      </c>
      <c r="E12" s="215" t="s">
        <v>1342</v>
      </c>
      <c r="F12" s="392"/>
      <c r="G12" s="393">
        <v>2724.57</v>
      </c>
      <c r="H12" s="392"/>
      <c r="I12" s="215" t="s">
        <v>1296</v>
      </c>
      <c r="J12" s="215" t="s">
        <v>1299</v>
      </c>
      <c r="K12" s="393">
        <v>2724.57</v>
      </c>
      <c r="L12" s="393">
        <v>0</v>
      </c>
      <c r="M12" s="392">
        <v>0</v>
      </c>
      <c r="N12" s="215" t="s">
        <v>1320</v>
      </c>
      <c r="O12" s="215" t="s">
        <v>1328</v>
      </c>
    </row>
    <row r="13" spans="1:15">
      <c r="A13" s="215" t="s">
        <v>1321</v>
      </c>
      <c r="B13" s="215" t="s">
        <v>1322</v>
      </c>
      <c r="C13" s="215" t="s">
        <v>1239</v>
      </c>
      <c r="D13" s="215" t="s">
        <v>1343</v>
      </c>
      <c r="E13" s="215" t="s">
        <v>1344</v>
      </c>
      <c r="F13" s="392"/>
      <c r="G13" s="393">
        <v>12601.13</v>
      </c>
      <c r="H13" s="392"/>
      <c r="I13" s="215" t="s">
        <v>1296</v>
      </c>
      <c r="J13" s="215" t="s">
        <v>1299</v>
      </c>
      <c r="K13" s="393">
        <v>12601.13</v>
      </c>
      <c r="L13" s="393">
        <v>0</v>
      </c>
      <c r="M13" s="392">
        <v>0</v>
      </c>
      <c r="N13" s="215" t="s">
        <v>1320</v>
      </c>
      <c r="O13" s="215" t="s">
        <v>1328</v>
      </c>
    </row>
    <row r="14" spans="1:15">
      <c r="A14" s="215" t="s">
        <v>1321</v>
      </c>
      <c r="B14" s="215" t="s">
        <v>1322</v>
      </c>
      <c r="C14" s="215" t="s">
        <v>1239</v>
      </c>
      <c r="D14" s="215" t="s">
        <v>1345</v>
      </c>
      <c r="E14" s="215" t="s">
        <v>1346</v>
      </c>
      <c r="F14" s="392"/>
      <c r="G14" s="393">
        <v>3405.71</v>
      </c>
      <c r="H14" s="392"/>
      <c r="I14" s="215" t="s">
        <v>1296</v>
      </c>
      <c r="J14" s="215" t="s">
        <v>1299</v>
      </c>
      <c r="K14" s="393">
        <v>3405.71</v>
      </c>
      <c r="L14" s="393">
        <v>0</v>
      </c>
      <c r="M14" s="392">
        <v>0</v>
      </c>
      <c r="N14" s="215" t="s">
        <v>1320</v>
      </c>
      <c r="O14" s="215" t="s">
        <v>1347</v>
      </c>
    </row>
    <row r="15" spans="1:15">
      <c r="A15" s="215" t="s">
        <v>1321</v>
      </c>
      <c r="B15" s="215" t="s">
        <v>1322</v>
      </c>
      <c r="C15" s="215" t="s">
        <v>1239</v>
      </c>
      <c r="D15" s="215" t="s">
        <v>1348</v>
      </c>
      <c r="E15" s="215" t="s">
        <v>1349</v>
      </c>
      <c r="F15" s="392"/>
      <c r="G15" s="393">
        <v>5588.74</v>
      </c>
      <c r="H15" s="392"/>
      <c r="I15" s="215" t="s">
        <v>1296</v>
      </c>
      <c r="J15" s="215" t="s">
        <v>1299</v>
      </c>
      <c r="K15" s="393">
        <v>5588.74</v>
      </c>
      <c r="L15" s="393">
        <v>0</v>
      </c>
      <c r="M15" s="392">
        <v>0</v>
      </c>
      <c r="N15" s="215" t="s">
        <v>1320</v>
      </c>
      <c r="O15" s="215" t="s">
        <v>1350</v>
      </c>
    </row>
    <row r="16" spans="1:15">
      <c r="A16" s="215" t="s">
        <v>1321</v>
      </c>
      <c r="B16" s="215" t="s">
        <v>1322</v>
      </c>
      <c r="C16" s="215" t="s">
        <v>1239</v>
      </c>
      <c r="D16" s="215" t="s">
        <v>1351</v>
      </c>
      <c r="E16" s="215" t="s">
        <v>1352</v>
      </c>
      <c r="F16" s="392"/>
      <c r="G16" s="393">
        <v>29232.37</v>
      </c>
      <c r="H16" s="392"/>
      <c r="I16" s="215" t="s">
        <v>1296</v>
      </c>
      <c r="J16" s="215" t="s">
        <v>1299</v>
      </c>
      <c r="K16" s="393">
        <v>29232.37</v>
      </c>
      <c r="L16" s="393">
        <v>0</v>
      </c>
      <c r="M16" s="392">
        <v>0</v>
      </c>
      <c r="N16" s="215" t="s">
        <v>1320</v>
      </c>
      <c r="O16" s="215" t="s">
        <v>1328</v>
      </c>
    </row>
    <row r="17" spans="1:15">
      <c r="A17" s="215" t="s">
        <v>1321</v>
      </c>
      <c r="B17" s="215" t="s">
        <v>1322</v>
      </c>
      <c r="C17" s="215" t="s">
        <v>1239</v>
      </c>
      <c r="D17" s="215" t="s">
        <v>1353</v>
      </c>
      <c r="E17" s="215" t="s">
        <v>1354</v>
      </c>
      <c r="F17" s="392"/>
      <c r="G17" s="393">
        <v>9763.0400000000009</v>
      </c>
      <c r="H17" s="392"/>
      <c r="I17" s="215" t="s">
        <v>1296</v>
      </c>
      <c r="J17" s="215" t="s">
        <v>1299</v>
      </c>
      <c r="K17" s="393">
        <v>9763.0400000000009</v>
      </c>
      <c r="L17" s="393">
        <v>0</v>
      </c>
      <c r="M17" s="392">
        <v>0</v>
      </c>
      <c r="N17" s="215" t="s">
        <v>1320</v>
      </c>
      <c r="O17" s="215" t="s">
        <v>1328</v>
      </c>
    </row>
    <row r="18" spans="1:15">
      <c r="A18" s="215" t="s">
        <v>1321</v>
      </c>
      <c r="B18" s="215" t="s">
        <v>1322</v>
      </c>
      <c r="C18" s="215" t="s">
        <v>1239</v>
      </c>
      <c r="D18" s="215" t="s">
        <v>1355</v>
      </c>
      <c r="E18" s="215" t="s">
        <v>1356</v>
      </c>
      <c r="F18" s="392"/>
      <c r="G18" s="393">
        <v>3405.71</v>
      </c>
      <c r="H18" s="392"/>
      <c r="I18" s="215" t="s">
        <v>1296</v>
      </c>
      <c r="J18" s="215" t="s">
        <v>1299</v>
      </c>
      <c r="K18" s="393">
        <v>3405.71</v>
      </c>
      <c r="L18" s="393">
        <v>0</v>
      </c>
      <c r="M18" s="392">
        <v>0</v>
      </c>
      <c r="N18" s="215" t="s">
        <v>1320</v>
      </c>
      <c r="O18" s="215" t="s">
        <v>1328</v>
      </c>
    </row>
    <row r="19" spans="1:15">
      <c r="A19" s="215" t="s">
        <v>1321</v>
      </c>
      <c r="B19" s="215" t="s">
        <v>1322</v>
      </c>
      <c r="C19" s="215" t="s">
        <v>1239</v>
      </c>
      <c r="D19" s="215" t="s">
        <v>1357</v>
      </c>
      <c r="E19" s="215" t="s">
        <v>1358</v>
      </c>
      <c r="F19" s="392"/>
      <c r="G19" s="393">
        <v>4540.93</v>
      </c>
      <c r="H19" s="392"/>
      <c r="I19" s="215" t="s">
        <v>1296</v>
      </c>
      <c r="J19" s="215" t="s">
        <v>1299</v>
      </c>
      <c r="K19" s="393">
        <v>4540.93</v>
      </c>
      <c r="L19" s="393">
        <v>0</v>
      </c>
      <c r="M19" s="392">
        <v>0</v>
      </c>
      <c r="N19" s="215" t="s">
        <v>1320</v>
      </c>
    </row>
    <row r="20" spans="1:15">
      <c r="A20" s="215" t="s">
        <v>1321</v>
      </c>
      <c r="B20" s="215" t="s">
        <v>1322</v>
      </c>
      <c r="C20" s="215" t="s">
        <v>1239</v>
      </c>
      <c r="D20" s="215" t="s">
        <v>1359</v>
      </c>
      <c r="E20" s="215" t="s">
        <v>1360</v>
      </c>
      <c r="F20" s="392"/>
      <c r="G20" s="393">
        <v>13963.41</v>
      </c>
      <c r="H20" s="392"/>
      <c r="I20" s="215" t="s">
        <v>1296</v>
      </c>
      <c r="J20" s="215" t="s">
        <v>1299</v>
      </c>
      <c r="K20" s="393">
        <v>13963.41</v>
      </c>
      <c r="L20" s="393">
        <v>0</v>
      </c>
      <c r="M20" s="392">
        <v>0</v>
      </c>
      <c r="N20" s="215" t="s">
        <v>1320</v>
      </c>
      <c r="O20" s="215" t="s">
        <v>1361</v>
      </c>
    </row>
    <row r="21" spans="1:15">
      <c r="A21" s="215" t="s">
        <v>1321</v>
      </c>
      <c r="B21" s="215" t="s">
        <v>1322</v>
      </c>
      <c r="C21" s="215" t="s">
        <v>1239</v>
      </c>
      <c r="D21" s="215" t="s">
        <v>1362</v>
      </c>
      <c r="E21" s="215" t="s">
        <v>1363</v>
      </c>
      <c r="F21" s="392"/>
      <c r="G21" s="393">
        <v>4086.84</v>
      </c>
      <c r="H21" s="392"/>
      <c r="I21" s="215" t="s">
        <v>1296</v>
      </c>
      <c r="J21" s="215" t="s">
        <v>1299</v>
      </c>
      <c r="K21" s="393">
        <v>4086.84</v>
      </c>
      <c r="L21" s="393">
        <v>0</v>
      </c>
      <c r="M21" s="392">
        <v>0</v>
      </c>
      <c r="N21" s="215" t="s">
        <v>1320</v>
      </c>
      <c r="O21" s="215" t="s">
        <v>1328</v>
      </c>
    </row>
    <row r="22" spans="1:15">
      <c r="A22" s="215" t="s">
        <v>1321</v>
      </c>
      <c r="B22" s="215" t="s">
        <v>1322</v>
      </c>
      <c r="C22" s="215" t="s">
        <v>1239</v>
      </c>
      <c r="D22" s="215" t="s">
        <v>1364</v>
      </c>
      <c r="E22" s="215" t="s">
        <v>1365</v>
      </c>
      <c r="F22" s="392"/>
      <c r="G22" s="393">
        <v>93051.02</v>
      </c>
      <c r="H22" s="392"/>
      <c r="I22" s="215" t="s">
        <v>1296</v>
      </c>
      <c r="J22" s="215" t="s">
        <v>1299</v>
      </c>
      <c r="K22" s="393">
        <v>93051.02</v>
      </c>
      <c r="L22" s="393">
        <v>0</v>
      </c>
      <c r="M22" s="392">
        <v>0</v>
      </c>
      <c r="N22" s="215" t="s">
        <v>1320</v>
      </c>
      <c r="O22" s="215" t="s">
        <v>1328</v>
      </c>
    </row>
    <row r="23" spans="1:15">
      <c r="A23" s="215" t="s">
        <v>1321</v>
      </c>
      <c r="B23" s="215" t="s">
        <v>1322</v>
      </c>
      <c r="C23" s="215" t="s">
        <v>1239</v>
      </c>
      <c r="D23" s="215" t="s">
        <v>1366</v>
      </c>
      <c r="E23" s="215" t="s">
        <v>1367</v>
      </c>
      <c r="F23" s="392"/>
      <c r="G23" s="393">
        <v>3628.89</v>
      </c>
      <c r="H23" s="392"/>
      <c r="I23" s="215" t="s">
        <v>1296</v>
      </c>
      <c r="J23" s="215" t="s">
        <v>1299</v>
      </c>
      <c r="K23" s="393">
        <v>3628.89</v>
      </c>
      <c r="L23" s="393">
        <v>0</v>
      </c>
      <c r="M23" s="392">
        <v>0</v>
      </c>
      <c r="N23" s="215" t="s">
        <v>1320</v>
      </c>
      <c r="O23" s="215" t="s">
        <v>1328</v>
      </c>
    </row>
    <row r="24" spans="1:15">
      <c r="A24" s="215" t="s">
        <v>1321</v>
      </c>
      <c r="B24" s="215" t="s">
        <v>1322</v>
      </c>
      <c r="C24" s="215" t="s">
        <v>1239</v>
      </c>
      <c r="D24" s="215" t="s">
        <v>1368</v>
      </c>
      <c r="E24" s="215" t="s">
        <v>1369</v>
      </c>
      <c r="F24" s="392"/>
      <c r="G24" s="393">
        <v>20604.54</v>
      </c>
      <c r="H24" s="392"/>
      <c r="I24" s="215" t="s">
        <v>1296</v>
      </c>
      <c r="J24" s="215" t="s">
        <v>1299</v>
      </c>
      <c r="K24" s="393">
        <v>20604.54</v>
      </c>
      <c r="L24" s="393">
        <v>0</v>
      </c>
      <c r="M24" s="392">
        <v>0</v>
      </c>
      <c r="N24" s="215" t="s">
        <v>1320</v>
      </c>
      <c r="O24" s="215" t="s">
        <v>1370</v>
      </c>
    </row>
    <row r="25" spans="1:15">
      <c r="A25" s="215" t="s">
        <v>1321</v>
      </c>
      <c r="B25" s="215" t="s">
        <v>1322</v>
      </c>
      <c r="C25" s="215" t="s">
        <v>1239</v>
      </c>
      <c r="D25" s="215" t="s">
        <v>1371</v>
      </c>
      <c r="E25" s="215" t="s">
        <v>1372</v>
      </c>
      <c r="F25" s="392"/>
      <c r="G25" s="393">
        <v>6048.14</v>
      </c>
      <c r="H25" s="392"/>
      <c r="I25" s="215" t="s">
        <v>1296</v>
      </c>
      <c r="J25" s="215" t="s">
        <v>1299</v>
      </c>
      <c r="K25" s="393">
        <v>6048.14</v>
      </c>
      <c r="L25" s="393">
        <v>0</v>
      </c>
      <c r="M25" s="392">
        <v>0</v>
      </c>
      <c r="N25" s="215" t="s">
        <v>1320</v>
      </c>
      <c r="O25" s="215" t="s">
        <v>1328</v>
      </c>
    </row>
    <row r="26" spans="1:15">
      <c r="A26" s="215" t="s">
        <v>1321</v>
      </c>
      <c r="B26" s="215" t="s">
        <v>1322</v>
      </c>
      <c r="C26" s="215" t="s">
        <v>1239</v>
      </c>
      <c r="D26" s="215" t="s">
        <v>1373</v>
      </c>
      <c r="E26" s="215" t="s">
        <v>1374</v>
      </c>
      <c r="F26" s="392"/>
      <c r="G26" s="393">
        <v>725.78</v>
      </c>
      <c r="H26" s="392"/>
      <c r="I26" s="215" t="s">
        <v>1296</v>
      </c>
      <c r="J26" s="215" t="s">
        <v>1299</v>
      </c>
      <c r="K26" s="393">
        <v>725.78</v>
      </c>
      <c r="L26" s="393">
        <v>0</v>
      </c>
      <c r="M26" s="392">
        <v>0</v>
      </c>
      <c r="N26" s="215" t="s">
        <v>1320</v>
      </c>
      <c r="O26" s="215" t="s">
        <v>1375</v>
      </c>
    </row>
    <row r="27" spans="1:15">
      <c r="A27" s="215" t="s">
        <v>1321</v>
      </c>
      <c r="B27" s="215" t="s">
        <v>1322</v>
      </c>
      <c r="C27" s="215" t="s">
        <v>1239</v>
      </c>
      <c r="D27" s="215" t="s">
        <v>1376</v>
      </c>
      <c r="E27" s="215" t="s">
        <v>1377</v>
      </c>
      <c r="F27" s="392"/>
      <c r="G27" s="393">
        <v>21399.200000000001</v>
      </c>
      <c r="H27" s="392"/>
      <c r="I27" s="215" t="s">
        <v>1296</v>
      </c>
      <c r="J27" s="215" t="s">
        <v>1299</v>
      </c>
      <c r="K27" s="393">
        <v>21399.200000000001</v>
      </c>
      <c r="L27" s="393">
        <v>0</v>
      </c>
      <c r="M27" s="392">
        <v>0</v>
      </c>
      <c r="N27" s="215" t="s">
        <v>1320</v>
      </c>
      <c r="O27" s="215" t="s">
        <v>1328</v>
      </c>
    </row>
    <row r="28" spans="1:15">
      <c r="A28" s="215" t="s">
        <v>1321</v>
      </c>
      <c r="B28" s="215" t="s">
        <v>1322</v>
      </c>
      <c r="C28" s="215" t="s">
        <v>1239</v>
      </c>
      <c r="D28" s="215" t="s">
        <v>1378</v>
      </c>
      <c r="E28" s="215" t="s">
        <v>1379</v>
      </c>
      <c r="F28" s="392"/>
      <c r="G28" s="393">
        <v>36724.910000000003</v>
      </c>
      <c r="H28" s="392"/>
      <c r="I28" s="215" t="s">
        <v>1296</v>
      </c>
      <c r="J28" s="215" t="s">
        <v>1299</v>
      </c>
      <c r="K28" s="393">
        <v>36724.910000000003</v>
      </c>
      <c r="L28" s="393">
        <v>0</v>
      </c>
      <c r="M28" s="392">
        <v>0</v>
      </c>
      <c r="N28" s="215" t="s">
        <v>1320</v>
      </c>
      <c r="O28" s="215" t="s">
        <v>1328</v>
      </c>
    </row>
    <row r="29" spans="1:15">
      <c r="A29" s="215" t="s">
        <v>1321</v>
      </c>
      <c r="B29" s="215" t="s">
        <v>1322</v>
      </c>
      <c r="C29" s="215" t="s">
        <v>1239</v>
      </c>
      <c r="D29" s="215" t="s">
        <v>1380</v>
      </c>
      <c r="E29" s="215" t="s">
        <v>1381</v>
      </c>
      <c r="F29" s="392"/>
      <c r="G29" s="393">
        <v>3337.6</v>
      </c>
      <c r="H29" s="392"/>
      <c r="I29" s="215" t="s">
        <v>1296</v>
      </c>
      <c r="J29" s="215" t="s">
        <v>1299</v>
      </c>
      <c r="K29" s="393">
        <v>3337.6</v>
      </c>
      <c r="L29" s="393">
        <v>0</v>
      </c>
      <c r="M29" s="392">
        <v>0</v>
      </c>
      <c r="N29" s="215" t="s">
        <v>1320</v>
      </c>
      <c r="O29" s="215" t="s">
        <v>1328</v>
      </c>
    </row>
    <row r="30" spans="1:15">
      <c r="A30" s="215" t="s">
        <v>1321</v>
      </c>
      <c r="B30" s="215" t="s">
        <v>1322</v>
      </c>
      <c r="C30" s="215" t="s">
        <v>1239</v>
      </c>
      <c r="D30" s="215" t="s">
        <v>1382</v>
      </c>
      <c r="E30" s="215" t="s">
        <v>1381</v>
      </c>
      <c r="F30" s="392"/>
      <c r="G30" s="393">
        <v>4200.38</v>
      </c>
      <c r="H30" s="392"/>
      <c r="I30" s="215" t="s">
        <v>1296</v>
      </c>
      <c r="J30" s="215" t="s">
        <v>1299</v>
      </c>
      <c r="K30" s="393">
        <v>4200.38</v>
      </c>
      <c r="L30" s="393">
        <v>0</v>
      </c>
      <c r="M30" s="392">
        <v>0</v>
      </c>
      <c r="N30" s="215" t="s">
        <v>1320</v>
      </c>
      <c r="O30" s="215" t="s">
        <v>1328</v>
      </c>
    </row>
    <row r="31" spans="1:15">
      <c r="A31" s="215" t="s">
        <v>1321</v>
      </c>
      <c r="B31" s="215" t="s">
        <v>1322</v>
      </c>
      <c r="C31" s="215" t="s">
        <v>1239</v>
      </c>
      <c r="D31" s="215" t="s">
        <v>1383</v>
      </c>
      <c r="E31" s="215" t="s">
        <v>1384</v>
      </c>
      <c r="F31" s="392"/>
      <c r="G31" s="393">
        <v>2270.4699999999998</v>
      </c>
      <c r="H31" s="392"/>
      <c r="I31" s="215" t="s">
        <v>1296</v>
      </c>
      <c r="J31" s="215" t="s">
        <v>1299</v>
      </c>
      <c r="K31" s="393">
        <v>2270.4699999999998</v>
      </c>
      <c r="L31" s="393">
        <v>0</v>
      </c>
      <c r="M31" s="392">
        <v>0</v>
      </c>
      <c r="N31" s="215" t="s">
        <v>1320</v>
      </c>
      <c r="O31" s="215" t="s">
        <v>1328</v>
      </c>
    </row>
    <row r="32" spans="1:15">
      <c r="A32" s="215" t="s">
        <v>1321</v>
      </c>
      <c r="B32" s="215" t="s">
        <v>1322</v>
      </c>
      <c r="C32" s="215" t="s">
        <v>1239</v>
      </c>
      <c r="D32" s="215" t="s">
        <v>1385</v>
      </c>
      <c r="E32" s="215" t="s">
        <v>1386</v>
      </c>
      <c r="F32" s="392"/>
      <c r="G32" s="393">
        <v>2419.2600000000002</v>
      </c>
      <c r="H32" s="392"/>
      <c r="I32" s="215" t="s">
        <v>1296</v>
      </c>
      <c r="J32" s="215" t="s">
        <v>1299</v>
      </c>
      <c r="K32" s="393">
        <v>2419.2600000000002</v>
      </c>
      <c r="L32" s="393">
        <v>0</v>
      </c>
      <c r="M32" s="392">
        <v>0</v>
      </c>
      <c r="N32" s="215" t="s">
        <v>1320</v>
      </c>
      <c r="O32" s="215" t="s">
        <v>1328</v>
      </c>
    </row>
    <row r="33" spans="1:15">
      <c r="A33" s="215" t="s">
        <v>1321</v>
      </c>
      <c r="B33" s="215" t="s">
        <v>1322</v>
      </c>
      <c r="C33" s="215" t="s">
        <v>1239</v>
      </c>
      <c r="D33" s="215" t="s">
        <v>1387</v>
      </c>
      <c r="E33" s="215" t="s">
        <v>1388</v>
      </c>
      <c r="F33" s="392"/>
      <c r="G33" s="393">
        <v>12714.64</v>
      </c>
      <c r="H33" s="392"/>
      <c r="I33" s="215" t="s">
        <v>1296</v>
      </c>
      <c r="J33" s="215" t="s">
        <v>1299</v>
      </c>
      <c r="K33" s="393">
        <v>12714.64</v>
      </c>
      <c r="L33" s="393">
        <v>0</v>
      </c>
      <c r="M33" s="392">
        <v>0</v>
      </c>
      <c r="N33" s="215" t="s">
        <v>1320</v>
      </c>
      <c r="O33" s="215" t="s">
        <v>1389</v>
      </c>
    </row>
    <row r="34" spans="1:15">
      <c r="A34" s="215" t="s">
        <v>1321</v>
      </c>
      <c r="B34" s="215" t="s">
        <v>1322</v>
      </c>
      <c r="C34" s="215" t="s">
        <v>1239</v>
      </c>
      <c r="D34" s="215" t="s">
        <v>1390</v>
      </c>
      <c r="E34" s="215" t="s">
        <v>1391</v>
      </c>
      <c r="F34" s="392"/>
      <c r="G34" s="393">
        <v>13055.22</v>
      </c>
      <c r="H34" s="392"/>
      <c r="I34" s="215" t="s">
        <v>1296</v>
      </c>
      <c r="J34" s="215" t="s">
        <v>1299</v>
      </c>
      <c r="K34" s="393">
        <v>13055.22</v>
      </c>
      <c r="L34" s="393">
        <v>0</v>
      </c>
      <c r="M34" s="392">
        <v>0</v>
      </c>
      <c r="N34" s="215" t="s">
        <v>1320</v>
      </c>
      <c r="O34" s="215" t="s">
        <v>1392</v>
      </c>
    </row>
    <row r="35" spans="1:15">
      <c r="A35" s="215" t="s">
        <v>1321</v>
      </c>
      <c r="B35" s="215" t="s">
        <v>1322</v>
      </c>
      <c r="C35" s="215" t="s">
        <v>1239</v>
      </c>
      <c r="D35" s="215" t="s">
        <v>1393</v>
      </c>
      <c r="E35" s="215" t="s">
        <v>1394</v>
      </c>
      <c r="F35" s="392"/>
      <c r="G35" s="393">
        <v>2419.2600000000002</v>
      </c>
      <c r="H35" s="392"/>
      <c r="I35" s="215" t="s">
        <v>1296</v>
      </c>
      <c r="J35" s="215" t="s">
        <v>1299</v>
      </c>
      <c r="K35" s="393">
        <v>2419.2600000000002</v>
      </c>
      <c r="L35" s="393">
        <v>0</v>
      </c>
      <c r="M35" s="392">
        <v>0</v>
      </c>
      <c r="N35" s="215" t="s">
        <v>1320</v>
      </c>
      <c r="O35" s="215" t="s">
        <v>1328</v>
      </c>
    </row>
    <row r="36" spans="1:15">
      <c r="A36" s="215" t="s">
        <v>1321</v>
      </c>
      <c r="B36" s="215" t="s">
        <v>1322</v>
      </c>
      <c r="C36" s="215" t="s">
        <v>1239</v>
      </c>
      <c r="D36" s="215" t="s">
        <v>1395</v>
      </c>
      <c r="E36" s="215" t="s">
        <v>1396</v>
      </c>
      <c r="F36" s="392"/>
      <c r="G36" s="393">
        <v>4475.63</v>
      </c>
      <c r="H36" s="392"/>
      <c r="I36" s="215" t="s">
        <v>1296</v>
      </c>
      <c r="J36" s="215" t="s">
        <v>1299</v>
      </c>
      <c r="K36" s="393">
        <v>4475.63</v>
      </c>
      <c r="L36" s="393">
        <v>0</v>
      </c>
      <c r="M36" s="392">
        <v>0</v>
      </c>
      <c r="N36" s="215" t="s">
        <v>1320</v>
      </c>
      <c r="O36" s="215" t="s">
        <v>1328</v>
      </c>
    </row>
    <row r="37" spans="1:15">
      <c r="A37" s="215" t="s">
        <v>1321</v>
      </c>
      <c r="B37" s="215" t="s">
        <v>1322</v>
      </c>
      <c r="C37" s="215" t="s">
        <v>1239</v>
      </c>
      <c r="D37" s="215" t="s">
        <v>1397</v>
      </c>
      <c r="E37" s="215" t="s">
        <v>1398</v>
      </c>
      <c r="F37" s="392"/>
      <c r="G37" s="393">
        <v>14878.43</v>
      </c>
      <c r="H37" s="392"/>
      <c r="I37" s="215" t="s">
        <v>1296</v>
      </c>
      <c r="J37" s="215" t="s">
        <v>1299</v>
      </c>
      <c r="K37" s="393">
        <v>14878.43</v>
      </c>
      <c r="L37" s="393">
        <v>0</v>
      </c>
      <c r="M37" s="392">
        <v>0</v>
      </c>
      <c r="N37" s="215" t="s">
        <v>1320</v>
      </c>
      <c r="O37" s="215" t="s">
        <v>1328</v>
      </c>
    </row>
    <row r="38" spans="1:15">
      <c r="A38" s="215" t="s">
        <v>1321</v>
      </c>
      <c r="B38" s="215" t="s">
        <v>1322</v>
      </c>
      <c r="C38" s="215" t="s">
        <v>1239</v>
      </c>
      <c r="D38" s="215" t="s">
        <v>1345</v>
      </c>
      <c r="E38" s="215" t="s">
        <v>1399</v>
      </c>
      <c r="F38" s="392"/>
      <c r="G38" s="393">
        <v>4838.51</v>
      </c>
      <c r="H38" s="392"/>
      <c r="I38" s="215" t="s">
        <v>1296</v>
      </c>
      <c r="J38" s="215" t="s">
        <v>1299</v>
      </c>
      <c r="K38" s="393">
        <v>4838.51</v>
      </c>
      <c r="L38" s="393">
        <v>0</v>
      </c>
      <c r="M38" s="392">
        <v>0</v>
      </c>
      <c r="N38" s="215" t="s">
        <v>1320</v>
      </c>
      <c r="O38" s="215" t="s">
        <v>1328</v>
      </c>
    </row>
    <row r="39" spans="1:15">
      <c r="A39" s="215" t="s">
        <v>1321</v>
      </c>
      <c r="B39" s="215" t="s">
        <v>1322</v>
      </c>
      <c r="C39" s="215" t="s">
        <v>1239</v>
      </c>
      <c r="D39" s="215" t="s">
        <v>1400</v>
      </c>
      <c r="E39" s="215" t="s">
        <v>1401</v>
      </c>
      <c r="F39" s="392"/>
      <c r="G39" s="393">
        <v>4540.93</v>
      </c>
      <c r="H39" s="392">
        <v>786974.80999999994</v>
      </c>
      <c r="I39" s="215" t="s">
        <v>1296</v>
      </c>
      <c r="J39" s="215" t="s">
        <v>1299</v>
      </c>
      <c r="K39" s="393">
        <v>4540.93</v>
      </c>
      <c r="L39" s="393">
        <v>0</v>
      </c>
      <c r="M39" s="392">
        <v>0</v>
      </c>
      <c r="N39" s="215" t="s">
        <v>1320</v>
      </c>
      <c r="O39" s="215" t="s">
        <v>1328</v>
      </c>
    </row>
    <row r="40" spans="1:15">
      <c r="A40" s="215" t="s">
        <v>1402</v>
      </c>
      <c r="B40" s="215" t="s">
        <v>1322</v>
      </c>
      <c r="C40" s="215" t="s">
        <v>1239</v>
      </c>
      <c r="D40" s="215" t="s">
        <v>1403</v>
      </c>
      <c r="E40" s="215" t="s">
        <v>1404</v>
      </c>
      <c r="F40" s="392"/>
      <c r="G40" s="393">
        <v>6357.35</v>
      </c>
      <c r="H40" s="392"/>
      <c r="I40" s="215" t="s">
        <v>1296</v>
      </c>
      <c r="J40" s="215" t="s">
        <v>1299</v>
      </c>
      <c r="K40" s="393">
        <v>6357.35</v>
      </c>
      <c r="L40" s="393">
        <v>0</v>
      </c>
      <c r="M40" s="392">
        <v>0</v>
      </c>
      <c r="N40" s="215" t="s">
        <v>1320</v>
      </c>
    </row>
    <row r="41" spans="1:15">
      <c r="A41" s="215" t="s">
        <v>1402</v>
      </c>
      <c r="B41" s="215" t="s">
        <v>1322</v>
      </c>
      <c r="C41" s="215" t="s">
        <v>1239</v>
      </c>
      <c r="D41" s="215" t="s">
        <v>1405</v>
      </c>
      <c r="E41" s="215" t="s">
        <v>1103</v>
      </c>
      <c r="F41" s="392"/>
      <c r="G41" s="393">
        <v>87186.17</v>
      </c>
      <c r="H41" s="392"/>
      <c r="I41" s="215" t="s">
        <v>1296</v>
      </c>
      <c r="J41" s="215" t="s">
        <v>1299</v>
      </c>
      <c r="K41" s="393">
        <v>87186.17</v>
      </c>
      <c r="L41" s="393">
        <v>0</v>
      </c>
      <c r="M41" s="392">
        <v>0</v>
      </c>
      <c r="N41" s="215" t="s">
        <v>1320</v>
      </c>
    </row>
    <row r="42" spans="1:15">
      <c r="A42" s="215" t="s">
        <v>1402</v>
      </c>
      <c r="B42" s="215" t="s">
        <v>1322</v>
      </c>
      <c r="C42" s="215" t="s">
        <v>1406</v>
      </c>
      <c r="D42" s="215" t="s">
        <v>1353</v>
      </c>
      <c r="E42" s="215" t="s">
        <v>1407</v>
      </c>
      <c r="F42" s="392"/>
      <c r="G42" s="393">
        <v>1362.27</v>
      </c>
      <c r="H42" s="392">
        <v>692069.0199999999</v>
      </c>
      <c r="I42" s="215" t="s">
        <v>1296</v>
      </c>
      <c r="J42" s="215" t="s">
        <v>1299</v>
      </c>
      <c r="K42" s="393">
        <v>1362.27</v>
      </c>
      <c r="L42" s="393">
        <v>0</v>
      </c>
      <c r="M42" s="392">
        <v>0</v>
      </c>
      <c r="N42" s="215" t="s">
        <v>1320</v>
      </c>
    </row>
    <row r="43" spans="1:15">
      <c r="A43" s="215" t="s">
        <v>1408</v>
      </c>
      <c r="B43" s="215" t="s">
        <v>1322</v>
      </c>
      <c r="C43" s="215" t="s">
        <v>1239</v>
      </c>
      <c r="D43" s="215" t="s">
        <v>1409</v>
      </c>
      <c r="E43" s="215" t="s">
        <v>1410</v>
      </c>
      <c r="F43" s="392"/>
      <c r="G43" s="393">
        <v>6652.96</v>
      </c>
      <c r="H43" s="392"/>
      <c r="I43" s="215" t="s">
        <v>1296</v>
      </c>
      <c r="J43" s="215" t="s">
        <v>1299</v>
      </c>
      <c r="K43" s="393">
        <v>6652.96</v>
      </c>
      <c r="L43" s="393">
        <v>0</v>
      </c>
      <c r="M43" s="392">
        <v>0</v>
      </c>
      <c r="N43" s="215" t="s">
        <v>1320</v>
      </c>
    </row>
    <row r="44" spans="1:15">
      <c r="A44" s="215" t="s">
        <v>1408</v>
      </c>
      <c r="B44" s="215" t="s">
        <v>1322</v>
      </c>
      <c r="C44" s="215" t="s">
        <v>1239</v>
      </c>
      <c r="D44" s="215" t="s">
        <v>1411</v>
      </c>
      <c r="E44" s="215" t="s">
        <v>1412</v>
      </c>
      <c r="F44" s="392"/>
      <c r="G44" s="393">
        <v>13003.51</v>
      </c>
      <c r="H44" s="392"/>
      <c r="I44" s="215" t="s">
        <v>1296</v>
      </c>
      <c r="J44" s="215" t="s">
        <v>1299</v>
      </c>
      <c r="K44" s="393">
        <v>13003.51</v>
      </c>
      <c r="L44" s="393">
        <v>0</v>
      </c>
      <c r="M44" s="392">
        <v>0</v>
      </c>
      <c r="N44" s="215" t="s">
        <v>1320</v>
      </c>
    </row>
    <row r="45" spans="1:15">
      <c r="A45" s="215" t="s">
        <v>1408</v>
      </c>
      <c r="B45" s="215" t="s">
        <v>1322</v>
      </c>
      <c r="C45" s="215" t="s">
        <v>1239</v>
      </c>
      <c r="D45" s="215" t="s">
        <v>1413</v>
      </c>
      <c r="E45" s="215" t="s">
        <v>1414</v>
      </c>
      <c r="F45" s="392"/>
      <c r="G45" s="393">
        <v>4768</v>
      </c>
      <c r="H45" s="392">
        <v>667644.54999999993</v>
      </c>
      <c r="I45" s="215" t="s">
        <v>1296</v>
      </c>
      <c r="J45" s="215" t="s">
        <v>1299</v>
      </c>
      <c r="K45" s="393">
        <v>4768</v>
      </c>
      <c r="L45" s="393">
        <v>0</v>
      </c>
      <c r="M45" s="392">
        <v>0</v>
      </c>
      <c r="N45" s="215" t="s">
        <v>1320</v>
      </c>
    </row>
    <row r="46" spans="1:15">
      <c r="A46" s="215" t="s">
        <v>1415</v>
      </c>
      <c r="B46" s="215" t="s">
        <v>1320</v>
      </c>
      <c r="C46" s="215" t="s">
        <v>1222</v>
      </c>
      <c r="D46" s="215" t="s">
        <v>1416</v>
      </c>
      <c r="E46" s="215" t="s">
        <v>1071</v>
      </c>
      <c r="F46" s="392"/>
      <c r="G46" s="393">
        <v>539.16</v>
      </c>
      <c r="H46" s="392"/>
      <c r="I46" s="215" t="s">
        <v>1296</v>
      </c>
      <c r="J46" s="215" t="s">
        <v>1301</v>
      </c>
      <c r="K46" s="393">
        <v>539.16</v>
      </c>
      <c r="L46" s="393">
        <v>0</v>
      </c>
      <c r="M46" s="392">
        <v>0</v>
      </c>
      <c r="N46" s="215" t="s">
        <v>1320</v>
      </c>
      <c r="O46" s="215" t="s">
        <v>1417</v>
      </c>
    </row>
    <row r="47" spans="1:15">
      <c r="A47" s="215" t="s">
        <v>1415</v>
      </c>
      <c r="B47" s="215" t="s">
        <v>1320</v>
      </c>
      <c r="C47" s="215" t="s">
        <v>255</v>
      </c>
      <c r="D47" s="215" t="s">
        <v>1418</v>
      </c>
      <c r="E47" s="215" t="s">
        <v>1071</v>
      </c>
      <c r="F47" s="392"/>
      <c r="G47" s="393">
        <v>261.51</v>
      </c>
      <c r="H47" s="392">
        <v>666843.87999999989</v>
      </c>
      <c r="I47" s="215" t="s">
        <v>1296</v>
      </c>
      <c r="J47" s="215" t="s">
        <v>1301</v>
      </c>
      <c r="K47" s="393">
        <v>261.51</v>
      </c>
      <c r="L47" s="393">
        <v>0</v>
      </c>
      <c r="M47" s="392">
        <v>0</v>
      </c>
      <c r="N47" s="215" t="s">
        <v>1320</v>
      </c>
      <c r="O47" s="215" t="s">
        <v>1417</v>
      </c>
    </row>
    <row r="48" spans="1:15">
      <c r="A48" s="215" t="s">
        <v>1419</v>
      </c>
      <c r="B48" s="215" t="s">
        <v>1320</v>
      </c>
      <c r="C48" s="215" t="s">
        <v>1222</v>
      </c>
      <c r="D48" s="215" t="s">
        <v>1420</v>
      </c>
      <c r="E48" s="215" t="s">
        <v>1040</v>
      </c>
      <c r="F48" s="392"/>
      <c r="G48" s="393">
        <v>220.5</v>
      </c>
      <c r="H48" s="392">
        <v>666623.37999999989</v>
      </c>
      <c r="I48" s="215" t="s">
        <v>1296</v>
      </c>
      <c r="J48" s="215" t="s">
        <v>1301</v>
      </c>
      <c r="K48" s="393">
        <v>220.5</v>
      </c>
      <c r="L48" s="393">
        <v>0</v>
      </c>
      <c r="M48" s="392">
        <v>0</v>
      </c>
      <c r="N48" s="215" t="s">
        <v>1320</v>
      </c>
    </row>
    <row r="49" spans="1:15">
      <c r="A49" s="215" t="s">
        <v>1415</v>
      </c>
      <c r="B49" s="215" t="s">
        <v>1320</v>
      </c>
      <c r="C49" s="215" t="s">
        <v>1222</v>
      </c>
      <c r="D49" s="215" t="s">
        <v>1421</v>
      </c>
      <c r="E49" s="215" t="s">
        <v>1071</v>
      </c>
      <c r="F49" s="392"/>
      <c r="G49" s="393">
        <v>561.16999999999996</v>
      </c>
      <c r="H49" s="392">
        <v>666062.20999999985</v>
      </c>
      <c r="I49" s="215" t="s">
        <v>1296</v>
      </c>
      <c r="J49" s="215" t="s">
        <v>1301</v>
      </c>
      <c r="K49" s="393">
        <v>561.16999999999996</v>
      </c>
      <c r="L49" s="393">
        <v>0</v>
      </c>
      <c r="M49" s="392">
        <v>0</v>
      </c>
      <c r="N49" s="215" t="s">
        <v>1320</v>
      </c>
      <c r="O49" s="215" t="s">
        <v>1417</v>
      </c>
    </row>
    <row r="50" spans="1:15">
      <c r="A50" s="215" t="s">
        <v>1320</v>
      </c>
      <c r="B50" s="215" t="s">
        <v>1320</v>
      </c>
      <c r="C50" s="215" t="s">
        <v>328</v>
      </c>
      <c r="D50" s="215" t="s">
        <v>1300</v>
      </c>
      <c r="E50" s="215" t="s">
        <v>640</v>
      </c>
      <c r="F50" s="392"/>
      <c r="G50" s="393">
        <v>10.45</v>
      </c>
      <c r="H50" s="392"/>
      <c r="I50" s="215" t="s">
        <v>1296</v>
      </c>
      <c r="K50" s="393">
        <v>10.45</v>
      </c>
      <c r="L50" s="393">
        <v>0</v>
      </c>
      <c r="M50" s="392">
        <v>0</v>
      </c>
      <c r="N50" s="215" t="s">
        <v>1320</v>
      </c>
      <c r="O50" s="215" t="s">
        <v>1422</v>
      </c>
    </row>
    <row r="51" spans="1:15">
      <c r="A51" s="215" t="s">
        <v>1320</v>
      </c>
      <c r="B51" s="215" t="s">
        <v>1320</v>
      </c>
      <c r="C51" s="215" t="s">
        <v>328</v>
      </c>
      <c r="D51" s="215" t="s">
        <v>1300</v>
      </c>
      <c r="E51" s="215" t="s">
        <v>640</v>
      </c>
      <c r="F51" s="392"/>
      <c r="G51" s="393">
        <v>10.45</v>
      </c>
      <c r="H51" s="392"/>
      <c r="I51" s="215" t="s">
        <v>1296</v>
      </c>
      <c r="K51" s="393">
        <v>10.45</v>
      </c>
      <c r="L51" s="393">
        <v>0</v>
      </c>
      <c r="M51" s="392">
        <v>0</v>
      </c>
      <c r="N51" s="215" t="s">
        <v>1320</v>
      </c>
      <c r="O51" s="215" t="s">
        <v>1422</v>
      </c>
    </row>
    <row r="52" spans="1:15">
      <c r="A52" s="215" t="s">
        <v>1320</v>
      </c>
      <c r="B52" s="215" t="s">
        <v>1320</v>
      </c>
      <c r="C52" s="215" t="s">
        <v>328</v>
      </c>
      <c r="D52" s="215" t="s">
        <v>1300</v>
      </c>
      <c r="E52" s="215" t="s">
        <v>640</v>
      </c>
      <c r="F52" s="392"/>
      <c r="G52" s="393">
        <v>10.45</v>
      </c>
      <c r="H52" s="392"/>
      <c r="I52" s="215" t="s">
        <v>1296</v>
      </c>
      <c r="K52" s="393">
        <v>10.45</v>
      </c>
      <c r="L52" s="393">
        <v>0</v>
      </c>
      <c r="M52" s="392">
        <v>0</v>
      </c>
      <c r="N52" s="215" t="s">
        <v>1320</v>
      </c>
      <c r="O52" s="215" t="s">
        <v>1422</v>
      </c>
    </row>
    <row r="53" spans="1:15">
      <c r="A53" s="215" t="s">
        <v>1320</v>
      </c>
      <c r="B53" s="215" t="s">
        <v>1320</v>
      </c>
      <c r="C53" s="215" t="s">
        <v>328</v>
      </c>
      <c r="D53" s="215" t="s">
        <v>1300</v>
      </c>
      <c r="E53" s="215" t="s">
        <v>640</v>
      </c>
      <c r="F53" s="392"/>
      <c r="G53" s="393">
        <v>10.45</v>
      </c>
      <c r="H53" s="392"/>
      <c r="I53" s="215" t="s">
        <v>1296</v>
      </c>
      <c r="K53" s="393">
        <v>10.45</v>
      </c>
      <c r="L53" s="393">
        <v>0</v>
      </c>
      <c r="M53" s="392">
        <v>0</v>
      </c>
      <c r="N53" s="215" t="s">
        <v>1320</v>
      </c>
      <c r="O53" s="215" t="s">
        <v>1422</v>
      </c>
    </row>
    <row r="54" spans="1:15">
      <c r="A54" s="215" t="s">
        <v>1320</v>
      </c>
      <c r="B54" s="215" t="s">
        <v>1320</v>
      </c>
      <c r="C54" s="215" t="s">
        <v>328</v>
      </c>
      <c r="D54" s="215" t="s">
        <v>1300</v>
      </c>
      <c r="E54" s="215" t="s">
        <v>640</v>
      </c>
      <c r="F54" s="392"/>
      <c r="G54" s="393">
        <v>10.45</v>
      </c>
      <c r="H54" s="392"/>
      <c r="I54" s="215" t="s">
        <v>1296</v>
      </c>
      <c r="K54" s="393">
        <v>10.45</v>
      </c>
      <c r="L54" s="393">
        <v>0</v>
      </c>
      <c r="M54" s="392">
        <v>0</v>
      </c>
      <c r="N54" s="215" t="s">
        <v>1320</v>
      </c>
      <c r="O54" s="215" t="s">
        <v>1422</v>
      </c>
    </row>
    <row r="55" spans="1:15">
      <c r="A55" s="215" t="s">
        <v>1320</v>
      </c>
      <c r="B55" s="215" t="s">
        <v>1320</v>
      </c>
      <c r="C55" s="215" t="s">
        <v>328</v>
      </c>
      <c r="D55" s="215" t="s">
        <v>1300</v>
      </c>
      <c r="E55" s="215" t="s">
        <v>640</v>
      </c>
      <c r="F55" s="392"/>
      <c r="G55" s="393">
        <v>10.45</v>
      </c>
      <c r="H55" s="392"/>
      <c r="I55" s="215" t="s">
        <v>1296</v>
      </c>
      <c r="K55" s="393">
        <v>10.45</v>
      </c>
      <c r="L55" s="393">
        <v>0</v>
      </c>
      <c r="M55" s="392">
        <v>0</v>
      </c>
      <c r="N55" s="215" t="s">
        <v>1320</v>
      </c>
      <c r="O55" s="215" t="s">
        <v>1422</v>
      </c>
    </row>
    <row r="56" spans="1:15">
      <c r="A56" s="215" t="s">
        <v>1320</v>
      </c>
      <c r="B56" s="215" t="s">
        <v>1320</v>
      </c>
      <c r="C56" s="215" t="s">
        <v>328</v>
      </c>
      <c r="D56" s="215" t="s">
        <v>1300</v>
      </c>
      <c r="E56" s="215" t="s">
        <v>640</v>
      </c>
      <c r="F56" s="392"/>
      <c r="G56" s="393">
        <v>10.45</v>
      </c>
      <c r="H56" s="392"/>
      <c r="I56" s="215" t="s">
        <v>1296</v>
      </c>
      <c r="K56" s="393">
        <v>10.45</v>
      </c>
      <c r="L56" s="393">
        <v>0</v>
      </c>
      <c r="M56" s="392">
        <v>0</v>
      </c>
      <c r="N56" s="215" t="s">
        <v>1320</v>
      </c>
      <c r="O56" s="215" t="s">
        <v>1422</v>
      </c>
    </row>
    <row r="57" spans="1:15">
      <c r="A57" s="215" t="s">
        <v>1320</v>
      </c>
      <c r="B57" s="215" t="s">
        <v>1320</v>
      </c>
      <c r="C57" s="215" t="s">
        <v>328</v>
      </c>
      <c r="D57" s="215" t="s">
        <v>1300</v>
      </c>
      <c r="E57" s="215" t="s">
        <v>640</v>
      </c>
      <c r="F57" s="392"/>
      <c r="G57" s="393">
        <v>10.45</v>
      </c>
      <c r="H57" s="392"/>
      <c r="I57" s="215" t="s">
        <v>1296</v>
      </c>
      <c r="K57" s="393">
        <v>10.45</v>
      </c>
      <c r="L57" s="393">
        <v>0</v>
      </c>
      <c r="M57" s="392">
        <v>0</v>
      </c>
      <c r="N57" s="215" t="s">
        <v>1320</v>
      </c>
      <c r="O57" s="215" t="s">
        <v>1422</v>
      </c>
    </row>
    <row r="58" spans="1:15">
      <c r="A58" s="215" t="s">
        <v>1320</v>
      </c>
      <c r="B58" s="215" t="s">
        <v>1320</v>
      </c>
      <c r="C58" s="215" t="s">
        <v>328</v>
      </c>
      <c r="D58" s="215" t="s">
        <v>1300</v>
      </c>
      <c r="E58" s="215" t="s">
        <v>640</v>
      </c>
      <c r="F58" s="392"/>
      <c r="G58" s="393">
        <v>10.45</v>
      </c>
      <c r="H58" s="392"/>
      <c r="I58" s="215" t="s">
        <v>1296</v>
      </c>
      <c r="K58" s="393">
        <v>10.45</v>
      </c>
      <c r="L58" s="393">
        <v>0</v>
      </c>
      <c r="M58" s="392">
        <v>0</v>
      </c>
      <c r="N58" s="215" t="s">
        <v>1320</v>
      </c>
      <c r="O58" s="215" t="s">
        <v>1422</v>
      </c>
    </row>
    <row r="59" spans="1:15">
      <c r="A59" s="215" t="s">
        <v>1320</v>
      </c>
      <c r="B59" s="215" t="s">
        <v>1320</v>
      </c>
      <c r="C59" s="215" t="s">
        <v>328</v>
      </c>
      <c r="D59" s="215" t="s">
        <v>1300</v>
      </c>
      <c r="E59" s="215" t="s">
        <v>640</v>
      </c>
      <c r="F59" s="392"/>
      <c r="G59" s="393">
        <v>10.45</v>
      </c>
      <c r="H59" s="392"/>
      <c r="I59" s="215" t="s">
        <v>1296</v>
      </c>
      <c r="K59" s="393">
        <v>10.45</v>
      </c>
      <c r="L59" s="393">
        <v>0</v>
      </c>
      <c r="M59" s="392">
        <v>0</v>
      </c>
      <c r="N59" s="215" t="s">
        <v>1320</v>
      </c>
      <c r="O59" s="215" t="s">
        <v>1422</v>
      </c>
    </row>
    <row r="60" spans="1:15">
      <c r="A60" s="215" t="s">
        <v>1320</v>
      </c>
      <c r="B60" s="215" t="s">
        <v>1320</v>
      </c>
      <c r="C60" s="215" t="s">
        <v>328</v>
      </c>
      <c r="D60" s="215" t="s">
        <v>1300</v>
      </c>
      <c r="E60" s="215" t="s">
        <v>640</v>
      </c>
      <c r="F60" s="392"/>
      <c r="G60" s="393">
        <v>10.45</v>
      </c>
      <c r="H60" s="392"/>
      <c r="I60" s="215" t="s">
        <v>1296</v>
      </c>
      <c r="K60" s="393">
        <v>10.45</v>
      </c>
      <c r="L60" s="393">
        <v>0</v>
      </c>
      <c r="M60" s="392">
        <v>0</v>
      </c>
      <c r="N60" s="215" t="s">
        <v>1320</v>
      </c>
      <c r="O60" s="215" t="s">
        <v>1422</v>
      </c>
    </row>
    <row r="61" spans="1:15">
      <c r="A61" s="215" t="s">
        <v>1320</v>
      </c>
      <c r="B61" s="215" t="s">
        <v>1320</v>
      </c>
      <c r="C61" s="215" t="s">
        <v>328</v>
      </c>
      <c r="D61" s="215" t="s">
        <v>1300</v>
      </c>
      <c r="E61" s="215" t="s">
        <v>640</v>
      </c>
      <c r="F61" s="392"/>
      <c r="G61" s="393">
        <v>10.45</v>
      </c>
      <c r="H61" s="392"/>
      <c r="I61" s="215" t="s">
        <v>1296</v>
      </c>
      <c r="K61" s="393">
        <v>10.45</v>
      </c>
      <c r="L61" s="393">
        <v>0</v>
      </c>
      <c r="M61" s="392">
        <v>0</v>
      </c>
      <c r="N61" s="215" t="s">
        <v>1320</v>
      </c>
      <c r="O61" s="215" t="s">
        <v>1422</v>
      </c>
    </row>
    <row r="62" spans="1:15">
      <c r="A62" s="215" t="s">
        <v>1320</v>
      </c>
      <c r="B62" s="215" t="s">
        <v>1320</v>
      </c>
      <c r="C62" s="215" t="s">
        <v>328</v>
      </c>
      <c r="D62" s="215" t="s">
        <v>1300</v>
      </c>
      <c r="E62" s="215" t="s">
        <v>640</v>
      </c>
      <c r="F62" s="392"/>
      <c r="G62" s="393">
        <v>10.45</v>
      </c>
      <c r="H62" s="392"/>
      <c r="I62" s="215" t="s">
        <v>1296</v>
      </c>
      <c r="K62" s="393">
        <v>10.45</v>
      </c>
      <c r="L62" s="393">
        <v>0</v>
      </c>
      <c r="M62" s="392">
        <v>0</v>
      </c>
      <c r="N62" s="215" t="s">
        <v>1320</v>
      </c>
      <c r="O62" s="215" t="s">
        <v>1422</v>
      </c>
    </row>
    <row r="63" spans="1:15">
      <c r="A63" s="215" t="s">
        <v>1320</v>
      </c>
      <c r="B63" s="215" t="s">
        <v>1320</v>
      </c>
      <c r="C63" s="215" t="s">
        <v>328</v>
      </c>
      <c r="D63" s="215" t="s">
        <v>1300</v>
      </c>
      <c r="E63" s="215" t="s">
        <v>640</v>
      </c>
      <c r="F63" s="392"/>
      <c r="G63" s="393">
        <v>10.45</v>
      </c>
      <c r="H63" s="392"/>
      <c r="I63" s="215" t="s">
        <v>1296</v>
      </c>
      <c r="K63" s="393">
        <v>10.45</v>
      </c>
      <c r="L63" s="393">
        <v>0</v>
      </c>
      <c r="M63" s="392">
        <v>0</v>
      </c>
      <c r="N63" s="215" t="s">
        <v>1320</v>
      </c>
      <c r="O63" s="215" t="s">
        <v>1422</v>
      </c>
    </row>
    <row r="64" spans="1:15">
      <c r="A64" s="215" t="s">
        <v>1320</v>
      </c>
      <c r="B64" s="215" t="s">
        <v>1320</v>
      </c>
      <c r="C64" s="215" t="s">
        <v>328</v>
      </c>
      <c r="D64" s="215" t="s">
        <v>1300</v>
      </c>
      <c r="E64" s="215" t="s">
        <v>640</v>
      </c>
      <c r="F64" s="392"/>
      <c r="G64" s="393">
        <v>10.45</v>
      </c>
      <c r="H64" s="392"/>
      <c r="I64" s="215" t="s">
        <v>1296</v>
      </c>
      <c r="K64" s="393">
        <v>10.45</v>
      </c>
      <c r="L64" s="393">
        <v>0</v>
      </c>
      <c r="M64" s="392">
        <v>0</v>
      </c>
      <c r="N64" s="215" t="s">
        <v>1320</v>
      </c>
      <c r="O64" s="215" t="s">
        <v>1422</v>
      </c>
    </row>
    <row r="65" spans="1:15">
      <c r="A65" s="215" t="s">
        <v>1320</v>
      </c>
      <c r="B65" s="215" t="s">
        <v>1320</v>
      </c>
      <c r="C65" s="215" t="s">
        <v>328</v>
      </c>
      <c r="D65" s="215" t="s">
        <v>1300</v>
      </c>
      <c r="E65" s="215" t="s">
        <v>640</v>
      </c>
      <c r="F65" s="392"/>
      <c r="G65" s="393">
        <v>10.45</v>
      </c>
      <c r="H65" s="392"/>
      <c r="I65" s="215" t="s">
        <v>1296</v>
      </c>
      <c r="K65" s="393">
        <v>10.45</v>
      </c>
      <c r="L65" s="393">
        <v>0</v>
      </c>
      <c r="M65" s="392">
        <v>0</v>
      </c>
      <c r="N65" s="215" t="s">
        <v>1320</v>
      </c>
      <c r="O65" s="215" t="s">
        <v>1422</v>
      </c>
    </row>
    <row r="66" spans="1:15">
      <c r="A66" s="215" t="s">
        <v>1320</v>
      </c>
      <c r="B66" s="215" t="s">
        <v>1320</v>
      </c>
      <c r="C66" s="215" t="s">
        <v>328</v>
      </c>
      <c r="D66" s="215" t="s">
        <v>1300</v>
      </c>
      <c r="E66" s="215" t="s">
        <v>640</v>
      </c>
      <c r="F66" s="392"/>
      <c r="G66" s="393">
        <v>10.45</v>
      </c>
      <c r="H66" s="392"/>
      <c r="I66" s="215" t="s">
        <v>1296</v>
      </c>
      <c r="K66" s="393">
        <v>10.45</v>
      </c>
      <c r="L66" s="393">
        <v>0</v>
      </c>
      <c r="M66" s="392">
        <v>0</v>
      </c>
      <c r="N66" s="215" t="s">
        <v>1320</v>
      </c>
      <c r="O66" s="215" t="s">
        <v>1422</v>
      </c>
    </row>
    <row r="67" spans="1:15">
      <c r="A67" s="215" t="s">
        <v>1320</v>
      </c>
      <c r="B67" s="215" t="s">
        <v>1320</v>
      </c>
      <c r="C67" s="215" t="s">
        <v>328</v>
      </c>
      <c r="D67" s="215" t="s">
        <v>1300</v>
      </c>
      <c r="E67" s="215" t="s">
        <v>640</v>
      </c>
      <c r="F67" s="392"/>
      <c r="G67" s="393">
        <v>10.45</v>
      </c>
      <c r="H67" s="392"/>
      <c r="I67" s="215" t="s">
        <v>1296</v>
      </c>
      <c r="K67" s="393">
        <v>10.45</v>
      </c>
      <c r="L67" s="393">
        <v>0</v>
      </c>
      <c r="M67" s="392">
        <v>0</v>
      </c>
      <c r="N67" s="215" t="s">
        <v>1320</v>
      </c>
      <c r="O67" s="215" t="s">
        <v>1422</v>
      </c>
    </row>
    <row r="68" spans="1:15">
      <c r="A68" s="215" t="s">
        <v>1320</v>
      </c>
      <c r="B68" s="215" t="s">
        <v>1320</v>
      </c>
      <c r="C68" s="215" t="s">
        <v>328</v>
      </c>
      <c r="D68" s="215" t="s">
        <v>1300</v>
      </c>
      <c r="E68" s="215" t="s">
        <v>640</v>
      </c>
      <c r="F68" s="392"/>
      <c r="G68" s="393">
        <v>10.45</v>
      </c>
      <c r="H68" s="392"/>
      <c r="I68" s="215" t="s">
        <v>1296</v>
      </c>
      <c r="K68" s="393">
        <v>10.45</v>
      </c>
      <c r="L68" s="393">
        <v>0</v>
      </c>
      <c r="M68" s="392">
        <v>0</v>
      </c>
      <c r="N68" s="215" t="s">
        <v>1320</v>
      </c>
      <c r="O68" s="215" t="s">
        <v>1422</v>
      </c>
    </row>
    <row r="69" spans="1:15">
      <c r="A69" s="215" t="s">
        <v>1320</v>
      </c>
      <c r="B69" s="215" t="s">
        <v>1320</v>
      </c>
      <c r="C69" s="215" t="s">
        <v>328</v>
      </c>
      <c r="D69" s="215" t="s">
        <v>1300</v>
      </c>
      <c r="E69" s="215" t="s">
        <v>640</v>
      </c>
      <c r="F69" s="392"/>
      <c r="G69" s="393">
        <v>10.45</v>
      </c>
      <c r="H69" s="392"/>
      <c r="I69" s="215" t="s">
        <v>1296</v>
      </c>
      <c r="K69" s="393">
        <v>10.45</v>
      </c>
      <c r="L69" s="393">
        <v>0</v>
      </c>
      <c r="M69" s="392">
        <v>0</v>
      </c>
      <c r="N69" s="215" t="s">
        <v>1320</v>
      </c>
      <c r="O69" s="215" t="s">
        <v>1422</v>
      </c>
    </row>
    <row r="70" spans="1:15">
      <c r="A70" s="215" t="s">
        <v>1320</v>
      </c>
      <c r="B70" s="215" t="s">
        <v>1320</v>
      </c>
      <c r="C70" s="215" t="s">
        <v>328</v>
      </c>
      <c r="D70" s="215" t="s">
        <v>1300</v>
      </c>
      <c r="E70" s="215" t="s">
        <v>640</v>
      </c>
      <c r="F70" s="392"/>
      <c r="G70" s="393">
        <v>10.45</v>
      </c>
      <c r="H70" s="392"/>
      <c r="I70" s="215" t="s">
        <v>1296</v>
      </c>
      <c r="K70" s="393">
        <v>10.45</v>
      </c>
      <c r="L70" s="393">
        <v>0</v>
      </c>
      <c r="M70" s="392">
        <v>0</v>
      </c>
      <c r="N70" s="215" t="s">
        <v>1320</v>
      </c>
      <c r="O70" s="215" t="s">
        <v>1422</v>
      </c>
    </row>
    <row r="71" spans="1:15">
      <c r="A71" s="215" t="s">
        <v>1320</v>
      </c>
      <c r="B71" s="215" t="s">
        <v>1320</v>
      </c>
      <c r="C71" s="215" t="s">
        <v>328</v>
      </c>
      <c r="D71" s="215" t="s">
        <v>1300</v>
      </c>
      <c r="E71" s="215" t="s">
        <v>640</v>
      </c>
      <c r="F71" s="392"/>
      <c r="G71" s="393">
        <v>10.45</v>
      </c>
      <c r="H71" s="392"/>
      <c r="I71" s="215" t="s">
        <v>1296</v>
      </c>
      <c r="K71" s="393">
        <v>10.45</v>
      </c>
      <c r="L71" s="393">
        <v>0</v>
      </c>
      <c r="M71" s="392">
        <v>0</v>
      </c>
      <c r="N71" s="215" t="s">
        <v>1320</v>
      </c>
      <c r="O71" s="215" t="s">
        <v>1422</v>
      </c>
    </row>
    <row r="72" spans="1:15">
      <c r="A72" s="215" t="s">
        <v>1320</v>
      </c>
      <c r="B72" s="215" t="s">
        <v>1320</v>
      </c>
      <c r="C72" s="215" t="s">
        <v>328</v>
      </c>
      <c r="D72" s="215" t="s">
        <v>1300</v>
      </c>
      <c r="E72" s="215" t="s">
        <v>640</v>
      </c>
      <c r="F72" s="392"/>
      <c r="G72" s="393">
        <v>10.45</v>
      </c>
      <c r="H72" s="392"/>
      <c r="I72" s="215" t="s">
        <v>1296</v>
      </c>
      <c r="K72" s="393">
        <v>10.45</v>
      </c>
      <c r="L72" s="393">
        <v>0</v>
      </c>
      <c r="M72" s="392">
        <v>0</v>
      </c>
      <c r="N72" s="215" t="s">
        <v>1320</v>
      </c>
      <c r="O72" s="215" t="s">
        <v>1422</v>
      </c>
    </row>
    <row r="73" spans="1:15">
      <c r="A73" s="215" t="s">
        <v>1320</v>
      </c>
      <c r="B73" s="215" t="s">
        <v>1320</v>
      </c>
      <c r="C73" s="215" t="s">
        <v>328</v>
      </c>
      <c r="D73" s="215" t="s">
        <v>1300</v>
      </c>
      <c r="E73" s="215" t="s">
        <v>640</v>
      </c>
      <c r="F73" s="392"/>
      <c r="G73" s="393">
        <v>10.45</v>
      </c>
      <c r="H73" s="392"/>
      <c r="I73" s="215" t="s">
        <v>1296</v>
      </c>
      <c r="K73" s="393">
        <v>10.45</v>
      </c>
      <c r="L73" s="393">
        <v>0</v>
      </c>
      <c r="M73" s="392">
        <v>0</v>
      </c>
      <c r="N73" s="215" t="s">
        <v>1320</v>
      </c>
      <c r="O73" s="215" t="s">
        <v>1422</v>
      </c>
    </row>
    <row r="74" spans="1:15">
      <c r="A74" s="215" t="s">
        <v>1320</v>
      </c>
      <c r="B74" s="215" t="s">
        <v>1320</v>
      </c>
      <c r="C74" s="215" t="s">
        <v>328</v>
      </c>
      <c r="D74" s="215" t="s">
        <v>1300</v>
      </c>
      <c r="E74" s="215" t="s">
        <v>640</v>
      </c>
      <c r="F74" s="392"/>
      <c r="G74" s="393">
        <v>10.45</v>
      </c>
      <c r="H74" s="392"/>
      <c r="I74" s="215" t="s">
        <v>1296</v>
      </c>
      <c r="K74" s="393">
        <v>10.45</v>
      </c>
      <c r="L74" s="393">
        <v>0</v>
      </c>
      <c r="M74" s="392">
        <v>0</v>
      </c>
      <c r="N74" s="215" t="s">
        <v>1320</v>
      </c>
      <c r="O74" s="215" t="s">
        <v>1422</v>
      </c>
    </row>
    <row r="75" spans="1:15">
      <c r="A75" s="215" t="s">
        <v>1320</v>
      </c>
      <c r="B75" s="215" t="s">
        <v>1320</v>
      </c>
      <c r="C75" s="215" t="s">
        <v>328</v>
      </c>
      <c r="D75" s="215" t="s">
        <v>1300</v>
      </c>
      <c r="E75" s="215" t="s">
        <v>640</v>
      </c>
      <c r="F75" s="392"/>
      <c r="G75" s="393">
        <v>10.45</v>
      </c>
      <c r="H75" s="392"/>
      <c r="I75" s="215" t="s">
        <v>1296</v>
      </c>
      <c r="K75" s="393">
        <v>10.45</v>
      </c>
      <c r="L75" s="393">
        <v>0</v>
      </c>
      <c r="M75" s="392">
        <v>0</v>
      </c>
      <c r="N75" s="215" t="s">
        <v>1320</v>
      </c>
      <c r="O75" s="215" t="s">
        <v>1422</v>
      </c>
    </row>
    <row r="76" spans="1:15">
      <c r="A76" s="215" t="s">
        <v>1320</v>
      </c>
      <c r="B76" s="215" t="s">
        <v>1320</v>
      </c>
      <c r="C76" s="215" t="s">
        <v>328</v>
      </c>
      <c r="D76" s="215" t="s">
        <v>1300</v>
      </c>
      <c r="E76" s="215" t="s">
        <v>640</v>
      </c>
      <c r="F76" s="392"/>
      <c r="G76" s="393">
        <v>10.45</v>
      </c>
      <c r="H76" s="392">
        <v>665780.0600000011</v>
      </c>
      <c r="I76" s="215" t="s">
        <v>1296</v>
      </c>
      <c r="K76" s="393">
        <v>10.45</v>
      </c>
      <c r="L76" s="393">
        <v>0</v>
      </c>
      <c r="M76" s="392">
        <v>0</v>
      </c>
      <c r="N76" s="215" t="s">
        <v>1320</v>
      </c>
      <c r="O76" s="215" t="s">
        <v>1422</v>
      </c>
    </row>
    <row r="77" spans="1:15">
      <c r="A77" s="215" t="s">
        <v>1423</v>
      </c>
      <c r="B77" s="215" t="s">
        <v>1322</v>
      </c>
      <c r="C77" s="215" t="s">
        <v>1241</v>
      </c>
      <c r="D77" s="215" t="s">
        <v>1424</v>
      </c>
      <c r="E77" s="215" t="s">
        <v>1057</v>
      </c>
      <c r="F77" s="392"/>
      <c r="G77" s="393">
        <v>3939</v>
      </c>
      <c r="H77" s="392">
        <v>661841.0600000011</v>
      </c>
      <c r="I77" s="215" t="s">
        <v>1296</v>
      </c>
      <c r="J77" s="215" t="s">
        <v>1299</v>
      </c>
      <c r="K77" s="393">
        <v>3939</v>
      </c>
      <c r="L77" s="393">
        <v>0</v>
      </c>
      <c r="M77" s="392">
        <v>0</v>
      </c>
      <c r="N77" s="215" t="s">
        <v>1425</v>
      </c>
      <c r="O77" s="215" t="s">
        <v>1325</v>
      </c>
    </row>
    <row r="78" spans="1:15">
      <c r="A78" s="215" t="s">
        <v>1426</v>
      </c>
      <c r="B78" s="215" t="s">
        <v>1427</v>
      </c>
      <c r="C78" s="215" t="s">
        <v>1240</v>
      </c>
      <c r="D78" s="215" t="s">
        <v>1428</v>
      </c>
      <c r="E78" s="215" t="s">
        <v>1429</v>
      </c>
      <c r="F78" s="392"/>
      <c r="G78" s="393">
        <v>1979</v>
      </c>
      <c r="H78" s="392">
        <v>659862.0600000011</v>
      </c>
      <c r="I78" s="215" t="s">
        <v>1296</v>
      </c>
      <c r="J78" s="215" t="s">
        <v>1299</v>
      </c>
      <c r="K78" s="393">
        <v>1979</v>
      </c>
      <c r="L78" s="393">
        <v>0</v>
      </c>
      <c r="M78" s="392">
        <v>0</v>
      </c>
      <c r="N78" s="215" t="s">
        <v>1425</v>
      </c>
      <c r="O78" s="215" t="s">
        <v>1430</v>
      </c>
    </row>
    <row r="79" spans="1:15">
      <c r="A79" s="215" t="s">
        <v>1317</v>
      </c>
      <c r="B79" s="215" t="s">
        <v>1318</v>
      </c>
      <c r="C79" s="215" t="s">
        <v>1240</v>
      </c>
      <c r="D79" s="215" t="s">
        <v>1431</v>
      </c>
      <c r="E79" s="215" t="s">
        <v>1429</v>
      </c>
      <c r="F79" s="392"/>
      <c r="G79" s="393">
        <v>5399</v>
      </c>
      <c r="H79" s="392">
        <v>654463.0600000011</v>
      </c>
      <c r="I79" s="215" t="s">
        <v>1296</v>
      </c>
      <c r="J79" s="215" t="s">
        <v>1299</v>
      </c>
      <c r="K79" s="393">
        <v>5399</v>
      </c>
      <c r="L79" s="393">
        <v>0</v>
      </c>
      <c r="M79" s="392">
        <v>0</v>
      </c>
      <c r="N79" s="215" t="s">
        <v>1425</v>
      </c>
      <c r="O79" s="215" t="s">
        <v>1432</v>
      </c>
    </row>
    <row r="80" spans="1:15">
      <c r="A80" s="215" t="s">
        <v>1433</v>
      </c>
      <c r="B80" s="215" t="s">
        <v>1434</v>
      </c>
      <c r="C80" s="215" t="s">
        <v>255</v>
      </c>
      <c r="D80" s="215" t="s">
        <v>1435</v>
      </c>
      <c r="E80" s="215" t="s">
        <v>1436</v>
      </c>
      <c r="F80" s="392"/>
      <c r="G80" s="393">
        <v>18687.55</v>
      </c>
      <c r="H80" s="392">
        <v>635775.51000000106</v>
      </c>
      <c r="I80" s="215" t="s">
        <v>1296</v>
      </c>
      <c r="J80" s="215" t="s">
        <v>1299</v>
      </c>
      <c r="K80" s="393">
        <v>18687.55</v>
      </c>
      <c r="L80" s="393">
        <v>0</v>
      </c>
      <c r="M80" s="392">
        <v>0</v>
      </c>
      <c r="N80" s="215" t="s">
        <v>1425</v>
      </c>
      <c r="O80" s="215" t="s">
        <v>1437</v>
      </c>
    </row>
    <row r="81" spans="1:15">
      <c r="A81" s="215" t="s">
        <v>1438</v>
      </c>
      <c r="B81" s="215" t="s">
        <v>1318</v>
      </c>
      <c r="C81" s="215" t="s">
        <v>1228</v>
      </c>
      <c r="D81" s="215" t="s">
        <v>1439</v>
      </c>
      <c r="E81" s="215" t="s">
        <v>1440</v>
      </c>
      <c r="F81" s="392"/>
      <c r="G81" s="393">
        <v>43578.77</v>
      </c>
      <c r="H81" s="392">
        <v>592196.74000000104</v>
      </c>
      <c r="I81" s="215" t="s">
        <v>1296</v>
      </c>
      <c r="J81" s="215" t="s">
        <v>1301</v>
      </c>
      <c r="K81" s="393">
        <v>43578.77</v>
      </c>
      <c r="L81" s="393">
        <v>0</v>
      </c>
      <c r="M81" s="392">
        <v>0</v>
      </c>
      <c r="N81" s="215" t="s">
        <v>1425</v>
      </c>
    </row>
    <row r="82" spans="1:15">
      <c r="A82" s="215" t="s">
        <v>1441</v>
      </c>
      <c r="B82" s="215" t="s">
        <v>1318</v>
      </c>
      <c r="C82" s="215" t="s">
        <v>1226</v>
      </c>
      <c r="D82" s="215" t="s">
        <v>1442</v>
      </c>
      <c r="E82" s="215" t="s">
        <v>1210</v>
      </c>
      <c r="F82" s="392"/>
      <c r="G82" s="393">
        <v>103068.11</v>
      </c>
      <c r="H82" s="392">
        <v>489128.63000000105</v>
      </c>
      <c r="I82" s="215" t="s">
        <v>1296</v>
      </c>
      <c r="J82" s="215" t="s">
        <v>1299</v>
      </c>
      <c r="K82" s="393">
        <v>103068.11</v>
      </c>
      <c r="L82" s="393">
        <v>0</v>
      </c>
      <c r="M82" s="392">
        <v>0</v>
      </c>
      <c r="N82" s="215" t="s">
        <v>1425</v>
      </c>
    </row>
    <row r="83" spans="1:15">
      <c r="A83" s="215" t="s">
        <v>1443</v>
      </c>
      <c r="B83" s="215" t="s">
        <v>1318</v>
      </c>
      <c r="C83" s="215" t="s">
        <v>1232</v>
      </c>
      <c r="D83" s="215" t="s">
        <v>1444</v>
      </c>
      <c r="E83" s="215" t="s">
        <v>1445</v>
      </c>
      <c r="F83" s="392"/>
      <c r="G83" s="393">
        <v>31500</v>
      </c>
      <c r="H83" s="392">
        <v>457628.63000000105</v>
      </c>
      <c r="I83" s="215" t="s">
        <v>1296</v>
      </c>
      <c r="J83" s="215" t="s">
        <v>1299</v>
      </c>
      <c r="K83" s="393">
        <v>31500</v>
      </c>
      <c r="L83" s="393">
        <v>0</v>
      </c>
      <c r="M83" s="392">
        <v>0</v>
      </c>
      <c r="N83" s="215" t="s">
        <v>1425</v>
      </c>
      <c r="O83" s="215" t="s">
        <v>1446</v>
      </c>
    </row>
    <row r="84" spans="1:15">
      <c r="A84" s="215" t="s">
        <v>1447</v>
      </c>
      <c r="B84" s="215" t="s">
        <v>1448</v>
      </c>
      <c r="C84" s="215" t="s">
        <v>1224</v>
      </c>
      <c r="D84" s="215" t="s">
        <v>1449</v>
      </c>
      <c r="E84" s="215" t="s">
        <v>1450</v>
      </c>
      <c r="F84" s="392"/>
      <c r="G84" s="393">
        <v>1140.6300000000001</v>
      </c>
      <c r="H84" s="392">
        <v>456488.00000000105</v>
      </c>
      <c r="I84" s="215" t="s">
        <v>1296</v>
      </c>
      <c r="J84" s="215" t="s">
        <v>1301</v>
      </c>
      <c r="K84" s="393">
        <v>1140.6300000000001</v>
      </c>
      <c r="L84" s="393">
        <v>0</v>
      </c>
      <c r="M84" s="392">
        <v>0</v>
      </c>
      <c r="N84" s="215" t="s">
        <v>1425</v>
      </c>
      <c r="O84" s="215" t="s">
        <v>1417</v>
      </c>
    </row>
    <row r="85" spans="1:15">
      <c r="A85" s="215" t="s">
        <v>1451</v>
      </c>
      <c r="B85" s="215" t="s">
        <v>1425</v>
      </c>
      <c r="C85" s="215" t="s">
        <v>1224</v>
      </c>
      <c r="D85" s="215" t="s">
        <v>1452</v>
      </c>
      <c r="E85" s="215" t="s">
        <v>1080</v>
      </c>
      <c r="F85" s="392"/>
      <c r="G85" s="393">
        <v>1541.26</v>
      </c>
      <c r="H85" s="392"/>
      <c r="I85" s="215" t="s">
        <v>1296</v>
      </c>
      <c r="J85" s="215" t="s">
        <v>1301</v>
      </c>
      <c r="K85" s="393">
        <v>1541.26</v>
      </c>
      <c r="L85" s="393">
        <v>0</v>
      </c>
      <c r="M85" s="392">
        <v>0</v>
      </c>
      <c r="N85" s="215" t="s">
        <v>1425</v>
      </c>
      <c r="O85" s="215" t="s">
        <v>1417</v>
      </c>
    </row>
    <row r="86" spans="1:15">
      <c r="A86" s="215" t="s">
        <v>1451</v>
      </c>
      <c r="B86" s="215" t="s">
        <v>1425</v>
      </c>
      <c r="C86" s="215" t="s">
        <v>1224</v>
      </c>
      <c r="D86" s="215" t="s">
        <v>1453</v>
      </c>
      <c r="E86" s="215" t="s">
        <v>1450</v>
      </c>
      <c r="F86" s="392"/>
      <c r="G86" s="393">
        <v>1746.11</v>
      </c>
      <c r="H86" s="392">
        <v>453200.63000000105</v>
      </c>
      <c r="I86" s="215" t="s">
        <v>1296</v>
      </c>
      <c r="J86" s="215" t="s">
        <v>1301</v>
      </c>
      <c r="K86" s="393">
        <v>1746.11</v>
      </c>
      <c r="L86" s="393">
        <v>0</v>
      </c>
      <c r="M86" s="392">
        <v>0</v>
      </c>
      <c r="N86" s="215" t="s">
        <v>1425</v>
      </c>
      <c r="O86" s="215" t="s">
        <v>1417</v>
      </c>
    </row>
    <row r="87" spans="1:15">
      <c r="A87" s="215" t="s">
        <v>1425</v>
      </c>
      <c r="B87" s="215" t="s">
        <v>1423</v>
      </c>
      <c r="C87" s="215" t="s">
        <v>1239</v>
      </c>
      <c r="D87" s="215" t="s">
        <v>1454</v>
      </c>
      <c r="E87" s="215" t="s">
        <v>1336</v>
      </c>
      <c r="F87" s="392"/>
      <c r="G87" s="393">
        <v>1589.35</v>
      </c>
      <c r="H87" s="392"/>
      <c r="I87" s="215" t="s">
        <v>1296</v>
      </c>
      <c r="J87" s="215" t="s">
        <v>1299</v>
      </c>
      <c r="K87" s="393">
        <v>1589.35</v>
      </c>
      <c r="L87" s="393">
        <v>0</v>
      </c>
      <c r="M87" s="392">
        <v>0</v>
      </c>
      <c r="N87" s="215" t="s">
        <v>1425</v>
      </c>
    </row>
    <row r="88" spans="1:15">
      <c r="A88" s="215" t="s">
        <v>1425</v>
      </c>
      <c r="B88" s="215" t="s">
        <v>1425</v>
      </c>
      <c r="C88" s="215" t="s">
        <v>328</v>
      </c>
      <c r="D88" s="215" t="s">
        <v>1300</v>
      </c>
      <c r="E88" s="215" t="s">
        <v>640</v>
      </c>
      <c r="F88" s="392"/>
      <c r="G88" s="393">
        <v>10.45</v>
      </c>
      <c r="H88" s="392"/>
      <c r="I88" s="215" t="s">
        <v>1296</v>
      </c>
      <c r="K88" s="393">
        <v>10.45</v>
      </c>
      <c r="L88" s="393">
        <v>0</v>
      </c>
      <c r="M88" s="392">
        <v>0</v>
      </c>
      <c r="N88" s="215" t="s">
        <v>1425</v>
      </c>
      <c r="O88" s="215" t="s">
        <v>1455</v>
      </c>
    </row>
    <row r="89" spans="1:15">
      <c r="A89" s="215" t="s">
        <v>1425</v>
      </c>
      <c r="B89" s="215" t="s">
        <v>1425</v>
      </c>
      <c r="C89" s="215" t="s">
        <v>328</v>
      </c>
      <c r="D89" s="215" t="s">
        <v>1300</v>
      </c>
      <c r="E89" s="215" t="s">
        <v>640</v>
      </c>
      <c r="F89" s="392"/>
      <c r="G89" s="393">
        <v>10.45</v>
      </c>
      <c r="H89" s="392"/>
      <c r="I89" s="215" t="s">
        <v>1296</v>
      </c>
      <c r="K89" s="393">
        <v>10.45</v>
      </c>
      <c r="L89" s="393">
        <v>0</v>
      </c>
      <c r="M89" s="392">
        <v>0</v>
      </c>
      <c r="N89" s="215" t="s">
        <v>1425</v>
      </c>
      <c r="O89" s="215" t="s">
        <v>1455</v>
      </c>
    </row>
    <row r="90" spans="1:15">
      <c r="A90" s="215" t="s">
        <v>1425</v>
      </c>
      <c r="B90" s="215" t="s">
        <v>1425</v>
      </c>
      <c r="C90" s="215" t="s">
        <v>328</v>
      </c>
      <c r="D90" s="215" t="s">
        <v>1300</v>
      </c>
      <c r="E90" s="215" t="s">
        <v>640</v>
      </c>
      <c r="F90" s="392"/>
      <c r="G90" s="393">
        <v>10.45</v>
      </c>
      <c r="H90" s="392"/>
      <c r="I90" s="215" t="s">
        <v>1296</v>
      </c>
      <c r="K90" s="393">
        <v>10.45</v>
      </c>
      <c r="L90" s="393">
        <v>0</v>
      </c>
      <c r="M90" s="392">
        <v>0</v>
      </c>
      <c r="N90" s="215" t="s">
        <v>1425</v>
      </c>
      <c r="O90" s="215" t="s">
        <v>1455</v>
      </c>
    </row>
    <row r="91" spans="1:15">
      <c r="A91" s="215" t="s">
        <v>1425</v>
      </c>
      <c r="B91" s="215" t="s">
        <v>1425</v>
      </c>
      <c r="C91" s="215" t="s">
        <v>328</v>
      </c>
      <c r="D91" s="215" t="s">
        <v>1300</v>
      </c>
      <c r="E91" s="215" t="s">
        <v>640</v>
      </c>
      <c r="F91" s="392"/>
      <c r="G91" s="393">
        <v>10.45</v>
      </c>
      <c r="H91" s="392"/>
      <c r="I91" s="215" t="s">
        <v>1296</v>
      </c>
      <c r="K91" s="393">
        <v>10.45</v>
      </c>
      <c r="L91" s="393">
        <v>0</v>
      </c>
      <c r="M91" s="392">
        <v>0</v>
      </c>
      <c r="N91" s="215" t="s">
        <v>1425</v>
      </c>
      <c r="O91" s="215" t="s">
        <v>1455</v>
      </c>
    </row>
    <row r="92" spans="1:15">
      <c r="A92" s="215" t="s">
        <v>1425</v>
      </c>
      <c r="B92" s="215" t="s">
        <v>1425</v>
      </c>
      <c r="C92" s="215" t="s">
        <v>328</v>
      </c>
      <c r="D92" s="215" t="s">
        <v>1300</v>
      </c>
      <c r="E92" s="215" t="s">
        <v>640</v>
      </c>
      <c r="F92" s="392"/>
      <c r="G92" s="393">
        <v>10.45</v>
      </c>
      <c r="H92" s="392">
        <v>451559.03000000102</v>
      </c>
      <c r="I92" s="215" t="s">
        <v>1296</v>
      </c>
      <c r="K92" s="393">
        <v>10.45</v>
      </c>
      <c r="L92" s="393">
        <v>0</v>
      </c>
      <c r="M92" s="392">
        <v>0</v>
      </c>
      <c r="N92" s="215" t="s">
        <v>1425</v>
      </c>
      <c r="O92" s="215" t="s">
        <v>1455</v>
      </c>
    </row>
    <row r="93" spans="1:15">
      <c r="A93" s="215" t="s">
        <v>1456</v>
      </c>
      <c r="B93" s="215" t="s">
        <v>1457</v>
      </c>
      <c r="C93" s="215" t="s">
        <v>1222</v>
      </c>
      <c r="D93" s="215" t="s">
        <v>1458</v>
      </c>
      <c r="E93" s="215" t="s">
        <v>1315</v>
      </c>
      <c r="F93" s="392"/>
      <c r="G93" s="393">
        <v>1065.5999999999999</v>
      </c>
      <c r="H93" s="392">
        <v>450493.43000000104</v>
      </c>
      <c r="I93" s="215" t="s">
        <v>1296</v>
      </c>
      <c r="J93" s="215" t="s">
        <v>1301</v>
      </c>
      <c r="K93" s="393">
        <v>1065.5999999999999</v>
      </c>
      <c r="L93" s="393">
        <v>0</v>
      </c>
      <c r="M93" s="392">
        <v>0</v>
      </c>
      <c r="N93" s="215" t="s">
        <v>1459</v>
      </c>
    </row>
    <row r="94" spans="1:15">
      <c r="A94" s="215" t="s">
        <v>1460</v>
      </c>
      <c r="B94" s="215" t="s">
        <v>1461</v>
      </c>
      <c r="C94" s="215" t="s">
        <v>1222</v>
      </c>
      <c r="D94" s="215" t="s">
        <v>1462</v>
      </c>
      <c r="E94" s="215" t="s">
        <v>1315</v>
      </c>
      <c r="F94" s="392"/>
      <c r="G94" s="393">
        <v>1708.8</v>
      </c>
      <c r="H94" s="392">
        <v>448784.63000000105</v>
      </c>
      <c r="I94" s="215" t="s">
        <v>1296</v>
      </c>
      <c r="J94" s="215" t="s">
        <v>1301</v>
      </c>
      <c r="K94" s="393">
        <v>1708.8</v>
      </c>
      <c r="L94" s="393">
        <v>0</v>
      </c>
      <c r="M94" s="392">
        <v>0</v>
      </c>
      <c r="N94" s="215" t="s">
        <v>1459</v>
      </c>
    </row>
    <row r="95" spans="1:15">
      <c r="A95" s="215" t="s">
        <v>1463</v>
      </c>
      <c r="B95" s="215" t="s">
        <v>1464</v>
      </c>
      <c r="C95" s="215" t="s">
        <v>1222</v>
      </c>
      <c r="D95" s="215" t="s">
        <v>1465</v>
      </c>
      <c r="E95" s="215" t="s">
        <v>1315</v>
      </c>
      <c r="F95" s="392"/>
      <c r="G95" s="393">
        <v>2489.7600000000002</v>
      </c>
      <c r="H95" s="392">
        <v>446294.87000000104</v>
      </c>
      <c r="I95" s="215" t="s">
        <v>1296</v>
      </c>
      <c r="J95" s="215" t="s">
        <v>1301</v>
      </c>
      <c r="K95" s="393">
        <v>2489.7600000000002</v>
      </c>
      <c r="L95" s="393">
        <v>0</v>
      </c>
      <c r="M95" s="392">
        <v>0</v>
      </c>
      <c r="N95" s="215" t="s">
        <v>1459</v>
      </c>
    </row>
    <row r="96" spans="1:15">
      <c r="A96" s="215" t="s">
        <v>1434</v>
      </c>
      <c r="B96" s="215" t="s">
        <v>1466</v>
      </c>
      <c r="C96" s="215" t="s">
        <v>1222</v>
      </c>
      <c r="D96" s="215" t="s">
        <v>1467</v>
      </c>
      <c r="E96" s="215" t="s">
        <v>1315</v>
      </c>
      <c r="F96" s="392"/>
      <c r="G96" s="393">
        <v>2756.16</v>
      </c>
      <c r="H96" s="392">
        <v>443538.71000000107</v>
      </c>
      <c r="I96" s="215" t="s">
        <v>1296</v>
      </c>
      <c r="J96" s="215" t="s">
        <v>1299</v>
      </c>
      <c r="K96" s="393">
        <v>2756.16</v>
      </c>
      <c r="L96" s="393">
        <v>0</v>
      </c>
      <c r="M96" s="392">
        <v>0</v>
      </c>
      <c r="N96" s="215" t="s">
        <v>1459</v>
      </c>
    </row>
    <row r="97" spans="1:15">
      <c r="A97" s="215" t="s">
        <v>1468</v>
      </c>
      <c r="B97" s="215" t="s">
        <v>1466</v>
      </c>
      <c r="C97" s="215" t="s">
        <v>1222</v>
      </c>
      <c r="D97" s="215" t="s">
        <v>1469</v>
      </c>
      <c r="E97" s="215" t="s">
        <v>1315</v>
      </c>
      <c r="F97" s="392"/>
      <c r="G97" s="393">
        <v>2756.16</v>
      </c>
      <c r="H97" s="392">
        <v>440782.55000000109</v>
      </c>
      <c r="I97" s="215" t="s">
        <v>1296</v>
      </c>
      <c r="J97" s="215" t="s">
        <v>1299</v>
      </c>
      <c r="K97" s="393">
        <v>2756.16</v>
      </c>
      <c r="L97" s="393">
        <v>0</v>
      </c>
      <c r="M97" s="392">
        <v>0</v>
      </c>
      <c r="N97" s="215" t="s">
        <v>1459</v>
      </c>
    </row>
    <row r="98" spans="1:15">
      <c r="A98" s="215" t="s">
        <v>1470</v>
      </c>
      <c r="B98" s="215" t="s">
        <v>1423</v>
      </c>
      <c r="C98" s="215" t="s">
        <v>1302</v>
      </c>
      <c r="D98" s="215" t="s">
        <v>1471</v>
      </c>
      <c r="E98" s="215" t="s">
        <v>1105</v>
      </c>
      <c r="F98" s="392"/>
      <c r="G98" s="393">
        <v>1212.5</v>
      </c>
      <c r="H98" s="392">
        <v>439570.05000000109</v>
      </c>
      <c r="I98" s="215" t="s">
        <v>1296</v>
      </c>
      <c r="J98" s="215" t="s">
        <v>1301</v>
      </c>
      <c r="K98" s="393">
        <v>1212.5</v>
      </c>
      <c r="L98" s="393">
        <v>0</v>
      </c>
      <c r="M98" s="392">
        <v>0</v>
      </c>
      <c r="N98" s="215" t="s">
        <v>1459</v>
      </c>
      <c r="O98" s="215" t="s">
        <v>1298</v>
      </c>
    </row>
    <row r="99" spans="1:15">
      <c r="A99" s="215" t="s">
        <v>1425</v>
      </c>
      <c r="B99" s="215" t="s">
        <v>1425</v>
      </c>
      <c r="C99" s="215" t="s">
        <v>1222</v>
      </c>
      <c r="D99" s="215" t="s">
        <v>1472</v>
      </c>
      <c r="E99" s="215" t="s">
        <v>1473</v>
      </c>
      <c r="F99" s="392"/>
      <c r="G99" s="393">
        <v>6344.7</v>
      </c>
      <c r="H99" s="392"/>
      <c r="I99" s="215" t="s">
        <v>1296</v>
      </c>
      <c r="J99" s="215" t="s">
        <v>1297</v>
      </c>
      <c r="K99" s="393">
        <v>6344.7</v>
      </c>
      <c r="L99" s="393">
        <v>0</v>
      </c>
      <c r="M99" s="392">
        <v>0</v>
      </c>
      <c r="N99" s="215" t="s">
        <v>1459</v>
      </c>
      <c r="O99" s="215" t="s">
        <v>1417</v>
      </c>
    </row>
    <row r="100" spans="1:15">
      <c r="A100" s="215" t="s">
        <v>1425</v>
      </c>
      <c r="B100" s="215" t="s">
        <v>1425</v>
      </c>
      <c r="C100" s="215" t="s">
        <v>255</v>
      </c>
      <c r="D100" s="215" t="s">
        <v>1474</v>
      </c>
      <c r="E100" s="215" t="s">
        <v>1473</v>
      </c>
      <c r="F100" s="392"/>
      <c r="G100" s="393">
        <v>10776.66</v>
      </c>
      <c r="H100" s="392"/>
      <c r="I100" s="215" t="s">
        <v>1296</v>
      </c>
      <c r="J100" s="215" t="s">
        <v>1301</v>
      </c>
      <c r="K100" s="393">
        <v>10776.66</v>
      </c>
      <c r="L100" s="393">
        <v>0</v>
      </c>
      <c r="M100" s="392">
        <v>0</v>
      </c>
      <c r="N100" s="215" t="s">
        <v>1459</v>
      </c>
      <c r="O100" s="215" t="s">
        <v>1475</v>
      </c>
    </row>
    <row r="101" spans="1:15">
      <c r="A101" s="215" t="s">
        <v>1425</v>
      </c>
      <c r="B101" s="215" t="s">
        <v>1425</v>
      </c>
      <c r="C101" s="215" t="s">
        <v>255</v>
      </c>
      <c r="D101" s="215" t="s">
        <v>1476</v>
      </c>
      <c r="E101" s="215" t="s">
        <v>1477</v>
      </c>
      <c r="F101" s="392"/>
      <c r="G101" s="393">
        <v>1073.5</v>
      </c>
      <c r="H101" s="392"/>
      <c r="I101" s="215" t="s">
        <v>1296</v>
      </c>
      <c r="J101" s="215" t="s">
        <v>1297</v>
      </c>
      <c r="K101" s="393">
        <v>1073.5</v>
      </c>
      <c r="L101" s="393">
        <v>0</v>
      </c>
      <c r="M101" s="392">
        <v>0</v>
      </c>
      <c r="N101" s="215" t="s">
        <v>1459</v>
      </c>
      <c r="O101" s="215" t="s">
        <v>1417</v>
      </c>
    </row>
    <row r="102" spans="1:15">
      <c r="A102" s="215" t="s">
        <v>1425</v>
      </c>
      <c r="B102" s="215" t="s">
        <v>1425</v>
      </c>
      <c r="C102" s="215" t="s">
        <v>1222</v>
      </c>
      <c r="D102" s="215" t="s">
        <v>1478</v>
      </c>
      <c r="E102" s="215" t="s">
        <v>1477</v>
      </c>
      <c r="F102" s="392"/>
      <c r="G102" s="393">
        <v>2143</v>
      </c>
      <c r="H102" s="392"/>
      <c r="I102" s="215" t="s">
        <v>1296</v>
      </c>
      <c r="J102" s="215" t="s">
        <v>1301</v>
      </c>
      <c r="K102" s="393">
        <v>2143</v>
      </c>
      <c r="L102" s="393">
        <v>0</v>
      </c>
      <c r="M102" s="392">
        <v>0</v>
      </c>
      <c r="N102" s="215" t="s">
        <v>1459</v>
      </c>
      <c r="O102" s="215" t="s">
        <v>1475</v>
      </c>
    </row>
    <row r="103" spans="1:15">
      <c r="A103" s="215" t="s">
        <v>1425</v>
      </c>
      <c r="B103" s="215" t="s">
        <v>1425</v>
      </c>
      <c r="C103" s="215" t="s">
        <v>1222</v>
      </c>
      <c r="D103" s="215" t="s">
        <v>1479</v>
      </c>
      <c r="E103" s="215" t="s">
        <v>904</v>
      </c>
      <c r="F103" s="392"/>
      <c r="G103" s="393">
        <v>6814.22</v>
      </c>
      <c r="H103" s="392"/>
      <c r="I103" s="215" t="s">
        <v>1296</v>
      </c>
      <c r="J103" s="215" t="s">
        <v>1301</v>
      </c>
      <c r="K103" s="393">
        <v>6814.22</v>
      </c>
      <c r="L103" s="393">
        <v>0</v>
      </c>
      <c r="M103" s="392">
        <v>0</v>
      </c>
      <c r="N103" s="215" t="s">
        <v>1459</v>
      </c>
      <c r="O103" s="215" t="s">
        <v>1475</v>
      </c>
    </row>
    <row r="104" spans="1:15">
      <c r="A104" s="215" t="s">
        <v>1425</v>
      </c>
      <c r="B104" s="215" t="s">
        <v>1425</v>
      </c>
      <c r="C104" s="215" t="s">
        <v>255</v>
      </c>
      <c r="D104" s="215" t="s">
        <v>1480</v>
      </c>
      <c r="E104" s="215" t="s">
        <v>904</v>
      </c>
      <c r="F104" s="392"/>
      <c r="G104" s="393">
        <v>15010.63</v>
      </c>
      <c r="H104" s="392">
        <v>397407.34000000113</v>
      </c>
      <c r="I104" s="215" t="s">
        <v>1296</v>
      </c>
      <c r="J104" s="215" t="s">
        <v>1301</v>
      </c>
      <c r="K104" s="393">
        <v>15010.63</v>
      </c>
      <c r="L104" s="393">
        <v>0</v>
      </c>
      <c r="M104" s="392">
        <v>0</v>
      </c>
      <c r="N104" s="215" t="s">
        <v>1459</v>
      </c>
      <c r="O104" s="215" t="s">
        <v>1417</v>
      </c>
    </row>
    <row r="105" spans="1:15">
      <c r="A105" s="215" t="s">
        <v>1459</v>
      </c>
      <c r="B105" s="215" t="s">
        <v>1459</v>
      </c>
      <c r="C105" s="215" t="s">
        <v>1222</v>
      </c>
      <c r="D105" s="215" t="s">
        <v>1481</v>
      </c>
      <c r="E105" s="215" t="s">
        <v>1482</v>
      </c>
      <c r="F105" s="392"/>
      <c r="G105" s="393">
        <v>2682</v>
      </c>
      <c r="H105" s="392"/>
      <c r="I105" s="215" t="s">
        <v>1296</v>
      </c>
      <c r="J105" s="215" t="s">
        <v>1301</v>
      </c>
      <c r="K105" s="393">
        <v>2682</v>
      </c>
      <c r="L105" s="393">
        <v>0</v>
      </c>
      <c r="M105" s="392">
        <v>0</v>
      </c>
      <c r="N105" s="215" t="s">
        <v>1459</v>
      </c>
      <c r="O105" s="215" t="s">
        <v>1475</v>
      </c>
    </row>
    <row r="106" spans="1:15">
      <c r="A106" s="215" t="s">
        <v>1459</v>
      </c>
      <c r="B106" s="215" t="s">
        <v>1423</v>
      </c>
      <c r="C106" s="215" t="s">
        <v>1239</v>
      </c>
      <c r="D106" s="215" t="s">
        <v>1483</v>
      </c>
      <c r="E106" s="215" t="s">
        <v>1365</v>
      </c>
      <c r="F106" s="392"/>
      <c r="G106" s="393">
        <v>1362.27</v>
      </c>
      <c r="H106" s="392"/>
      <c r="I106" s="215" t="s">
        <v>1296</v>
      </c>
      <c r="J106" s="215" t="s">
        <v>1299</v>
      </c>
      <c r="K106" s="393">
        <v>1362.27</v>
      </c>
      <c r="L106" s="393">
        <v>0</v>
      </c>
      <c r="M106" s="392">
        <v>0</v>
      </c>
      <c r="N106" s="215" t="s">
        <v>1459</v>
      </c>
    </row>
    <row r="107" spans="1:15">
      <c r="A107" s="215" t="s">
        <v>1459</v>
      </c>
      <c r="B107" s="215" t="s">
        <v>1459</v>
      </c>
      <c r="C107" s="215" t="s">
        <v>328</v>
      </c>
      <c r="D107" s="215" t="s">
        <v>1300</v>
      </c>
      <c r="E107" s="215" t="s">
        <v>640</v>
      </c>
      <c r="F107" s="392"/>
      <c r="G107" s="393">
        <v>10.45</v>
      </c>
      <c r="H107" s="392">
        <v>393352.6200000011</v>
      </c>
      <c r="I107" s="215" t="s">
        <v>1296</v>
      </c>
      <c r="K107" s="393">
        <v>10.45</v>
      </c>
      <c r="L107" s="393">
        <v>0</v>
      </c>
      <c r="M107" s="392">
        <v>0</v>
      </c>
      <c r="N107" s="215" t="s">
        <v>1459</v>
      </c>
      <c r="O107" s="215" t="s">
        <v>1484</v>
      </c>
    </row>
    <row r="108" spans="1:15">
      <c r="A108" s="215" t="s">
        <v>1419</v>
      </c>
      <c r="B108" s="215" t="s">
        <v>1423</v>
      </c>
      <c r="C108" s="215" t="s">
        <v>1244</v>
      </c>
      <c r="D108" s="215" t="s">
        <v>1485</v>
      </c>
      <c r="E108" s="215" t="s">
        <v>449</v>
      </c>
      <c r="F108" s="392"/>
      <c r="G108" s="393">
        <v>35438.43</v>
      </c>
      <c r="H108" s="392">
        <v>357914.19000000111</v>
      </c>
      <c r="I108" s="215" t="s">
        <v>1296</v>
      </c>
      <c r="J108" s="215" t="s">
        <v>1297</v>
      </c>
      <c r="K108" s="393">
        <v>35438.43</v>
      </c>
      <c r="L108" s="393">
        <v>0</v>
      </c>
      <c r="M108" s="392">
        <v>0</v>
      </c>
      <c r="N108" s="215" t="s">
        <v>1419</v>
      </c>
      <c r="O108" s="215" t="s">
        <v>1298</v>
      </c>
    </row>
    <row r="109" spans="1:15">
      <c r="A109" s="215" t="s">
        <v>1486</v>
      </c>
      <c r="B109" s="215" t="s">
        <v>1459</v>
      </c>
      <c r="C109" s="215" t="s">
        <v>1222</v>
      </c>
      <c r="D109" s="215" t="s">
        <v>1487</v>
      </c>
      <c r="E109" s="215" t="s">
        <v>1071</v>
      </c>
      <c r="F109" s="392"/>
      <c r="G109" s="393">
        <v>413.61</v>
      </c>
      <c r="H109" s="392"/>
      <c r="I109" s="215" t="s">
        <v>1296</v>
      </c>
      <c r="J109" s="215" t="s">
        <v>1301</v>
      </c>
      <c r="K109" s="393">
        <v>413.61</v>
      </c>
      <c r="L109" s="393">
        <v>0</v>
      </c>
      <c r="M109" s="392">
        <v>0</v>
      </c>
      <c r="N109" s="215" t="s">
        <v>1419</v>
      </c>
    </row>
    <row r="110" spans="1:15">
      <c r="A110" s="215" t="s">
        <v>1486</v>
      </c>
      <c r="B110" s="215" t="s">
        <v>1459</v>
      </c>
      <c r="C110" s="215" t="s">
        <v>255</v>
      </c>
      <c r="D110" s="215" t="s">
        <v>1488</v>
      </c>
      <c r="E110" s="215" t="s">
        <v>1071</v>
      </c>
      <c r="F110" s="392"/>
      <c r="G110" s="393">
        <v>3977.64</v>
      </c>
      <c r="H110" s="392"/>
      <c r="I110" s="215" t="s">
        <v>1296</v>
      </c>
      <c r="J110" s="215" t="s">
        <v>1301</v>
      </c>
      <c r="K110" s="393">
        <v>3977.64</v>
      </c>
      <c r="L110" s="393">
        <v>0</v>
      </c>
      <c r="M110" s="392">
        <v>0</v>
      </c>
      <c r="N110" s="215" t="s">
        <v>1419</v>
      </c>
      <c r="O110" s="215" t="s">
        <v>1489</v>
      </c>
    </row>
    <row r="111" spans="1:15">
      <c r="A111" s="215" t="s">
        <v>1486</v>
      </c>
      <c r="B111" s="215" t="s">
        <v>1419</v>
      </c>
      <c r="C111" s="215" t="s">
        <v>1222</v>
      </c>
      <c r="D111" s="215" t="s">
        <v>1490</v>
      </c>
      <c r="E111" s="215" t="s">
        <v>1071</v>
      </c>
      <c r="F111" s="392"/>
      <c r="G111" s="393">
        <v>269.02999999999997</v>
      </c>
      <c r="H111" s="392">
        <v>353253.91000000108</v>
      </c>
      <c r="I111" s="215" t="s">
        <v>1296</v>
      </c>
      <c r="J111" s="215" t="s">
        <v>1301</v>
      </c>
      <c r="K111" s="393">
        <v>269.02999999999997</v>
      </c>
      <c r="L111" s="393">
        <v>0</v>
      </c>
      <c r="M111" s="392">
        <v>0</v>
      </c>
      <c r="N111" s="215" t="s">
        <v>1419</v>
      </c>
      <c r="O111" s="215" t="s">
        <v>1417</v>
      </c>
    </row>
    <row r="112" spans="1:15">
      <c r="A112" s="215" t="s">
        <v>1419</v>
      </c>
      <c r="B112" s="215" t="s">
        <v>1419</v>
      </c>
      <c r="C112" s="215" t="s">
        <v>255</v>
      </c>
      <c r="D112" s="215" t="s">
        <v>1491</v>
      </c>
      <c r="E112" s="215" t="s">
        <v>1473</v>
      </c>
      <c r="F112" s="392"/>
      <c r="G112" s="393">
        <v>11243.85</v>
      </c>
      <c r="H112" s="392"/>
      <c r="I112" s="215" t="s">
        <v>1296</v>
      </c>
      <c r="J112" s="215" t="s">
        <v>1301</v>
      </c>
      <c r="K112" s="393">
        <v>11243.85</v>
      </c>
      <c r="L112" s="393">
        <v>0</v>
      </c>
      <c r="M112" s="392">
        <v>0</v>
      </c>
      <c r="N112" s="215" t="s">
        <v>1419</v>
      </c>
      <c r="O112" s="215" t="s">
        <v>1417</v>
      </c>
    </row>
    <row r="113" spans="1:15">
      <c r="A113" s="215" t="s">
        <v>1419</v>
      </c>
      <c r="B113" s="215" t="s">
        <v>1423</v>
      </c>
      <c r="C113" s="215" t="s">
        <v>1244</v>
      </c>
      <c r="D113" s="215" t="s">
        <v>1492</v>
      </c>
      <c r="E113" s="215" t="s">
        <v>449</v>
      </c>
      <c r="F113" s="392"/>
      <c r="G113" s="393">
        <v>12370.84</v>
      </c>
      <c r="H113" s="392"/>
      <c r="I113" s="215" t="s">
        <v>1296</v>
      </c>
      <c r="J113" s="215" t="s">
        <v>1297</v>
      </c>
      <c r="K113" s="393">
        <v>12370.84</v>
      </c>
      <c r="L113" s="393">
        <v>0</v>
      </c>
      <c r="M113" s="392">
        <v>0</v>
      </c>
      <c r="N113" s="215" t="s">
        <v>1419</v>
      </c>
      <c r="O113" s="215" t="s">
        <v>1298</v>
      </c>
    </row>
    <row r="114" spans="1:15">
      <c r="A114" s="215" t="s">
        <v>1493</v>
      </c>
      <c r="B114" s="215" t="s">
        <v>1423</v>
      </c>
      <c r="C114" s="215" t="s">
        <v>1255</v>
      </c>
      <c r="D114" s="215" t="s">
        <v>1494</v>
      </c>
      <c r="E114" s="215" t="s">
        <v>1130</v>
      </c>
      <c r="F114" s="392">
        <v>1391108.85</v>
      </c>
      <c r="G114" s="393"/>
      <c r="H114" s="392">
        <v>1720748.0700000012</v>
      </c>
      <c r="I114" s="215" t="s">
        <v>1296</v>
      </c>
      <c r="J114" s="215" t="s">
        <v>1301</v>
      </c>
      <c r="K114" s="392">
        <v>1857297.5</v>
      </c>
      <c r="L114" s="393">
        <v>0</v>
      </c>
      <c r="M114" s="392">
        <v>0</v>
      </c>
      <c r="N114" s="215" t="s">
        <v>1495</v>
      </c>
      <c r="O114" s="215" t="s">
        <v>1298</v>
      </c>
    </row>
    <row r="115" spans="1:15">
      <c r="A115" s="215" t="s">
        <v>1496</v>
      </c>
      <c r="B115" s="215" t="s">
        <v>1496</v>
      </c>
      <c r="C115" s="215" t="s">
        <v>1225</v>
      </c>
      <c r="D115" s="215" t="s">
        <v>1497</v>
      </c>
      <c r="E115" s="215" t="s">
        <v>1498</v>
      </c>
      <c r="F115" s="392"/>
      <c r="G115" s="393">
        <v>1804.64</v>
      </c>
      <c r="H115" s="392"/>
      <c r="I115" s="215" t="s">
        <v>1296</v>
      </c>
      <c r="J115" s="215" t="s">
        <v>1301</v>
      </c>
      <c r="K115" s="393">
        <v>1804.64</v>
      </c>
      <c r="L115" s="393">
        <v>0</v>
      </c>
      <c r="M115" s="392">
        <v>0</v>
      </c>
      <c r="N115" s="215" t="s">
        <v>1496</v>
      </c>
      <c r="O115" s="215" t="s">
        <v>1417</v>
      </c>
    </row>
    <row r="116" spans="1:15">
      <c r="A116" s="215" t="s">
        <v>1496</v>
      </c>
      <c r="B116" s="215" t="s">
        <v>1496</v>
      </c>
      <c r="C116" s="215" t="s">
        <v>328</v>
      </c>
      <c r="D116" s="215" t="s">
        <v>1300</v>
      </c>
      <c r="E116" s="215" t="s">
        <v>640</v>
      </c>
      <c r="F116" s="392"/>
      <c r="G116" s="393">
        <v>693.6</v>
      </c>
      <c r="H116" s="392"/>
      <c r="I116" s="215" t="s">
        <v>1296</v>
      </c>
      <c r="K116" s="393">
        <v>693.6</v>
      </c>
      <c r="L116" s="393">
        <v>0</v>
      </c>
      <c r="M116" s="392">
        <v>0</v>
      </c>
      <c r="N116" s="215" t="s">
        <v>1496</v>
      </c>
      <c r="O116" s="215" t="s">
        <v>1499</v>
      </c>
    </row>
    <row r="117" spans="1:15">
      <c r="A117" s="215" t="s">
        <v>1496</v>
      </c>
      <c r="B117" s="215" t="s">
        <v>1496</v>
      </c>
      <c r="C117" s="215" t="s">
        <v>328</v>
      </c>
      <c r="D117" s="215" t="s">
        <v>1300</v>
      </c>
      <c r="E117" s="215" t="s">
        <v>640</v>
      </c>
      <c r="F117" s="392"/>
      <c r="G117" s="393">
        <v>781.92</v>
      </c>
      <c r="H117" s="392"/>
      <c r="I117" s="215" t="s">
        <v>1296</v>
      </c>
      <c r="K117" s="393">
        <v>781.92</v>
      </c>
      <c r="L117" s="393">
        <v>0</v>
      </c>
      <c r="M117" s="392">
        <v>0</v>
      </c>
      <c r="N117" s="215" t="s">
        <v>1496</v>
      </c>
      <c r="O117" s="215" t="s">
        <v>1500</v>
      </c>
    </row>
    <row r="118" spans="1:15">
      <c r="A118" s="215" t="s">
        <v>1493</v>
      </c>
      <c r="B118" s="215" t="s">
        <v>1423</v>
      </c>
      <c r="C118" s="215" t="s">
        <v>1302</v>
      </c>
      <c r="D118" s="215" t="s">
        <v>1501</v>
      </c>
      <c r="E118" s="215" t="s">
        <v>449</v>
      </c>
      <c r="F118" s="392"/>
      <c r="G118" s="393">
        <v>390962.87</v>
      </c>
      <c r="H118" s="392">
        <v>1326505.0400000014</v>
      </c>
      <c r="I118" s="215" t="s">
        <v>1296</v>
      </c>
      <c r="J118" s="215" t="s">
        <v>1301</v>
      </c>
      <c r="K118" s="393">
        <v>390962.87</v>
      </c>
      <c r="L118" s="393">
        <v>0</v>
      </c>
      <c r="M118" s="392">
        <v>0</v>
      </c>
      <c r="N118" s="215" t="s">
        <v>1496</v>
      </c>
      <c r="O118" s="215" t="s">
        <v>1298</v>
      </c>
    </row>
    <row r="119" spans="1:15">
      <c r="A119" s="215" t="s">
        <v>1502</v>
      </c>
      <c r="B119" s="215" t="s">
        <v>1423</v>
      </c>
      <c r="C119" s="215" t="s">
        <v>225</v>
      </c>
      <c r="D119" s="215" t="s">
        <v>1503</v>
      </c>
      <c r="E119" s="215" t="s">
        <v>941</v>
      </c>
      <c r="F119" s="392"/>
      <c r="G119" s="393">
        <v>1996.49</v>
      </c>
      <c r="H119" s="392">
        <v>1324508.5500000014</v>
      </c>
      <c r="I119" s="215" t="s">
        <v>1296</v>
      </c>
      <c r="J119" s="215" t="s">
        <v>1297</v>
      </c>
      <c r="K119" s="393">
        <v>1996.49</v>
      </c>
      <c r="L119" s="393">
        <v>0</v>
      </c>
      <c r="M119" s="392">
        <v>0</v>
      </c>
      <c r="N119" s="215" t="s">
        <v>1493</v>
      </c>
      <c r="O119" s="215" t="s">
        <v>1298</v>
      </c>
    </row>
    <row r="120" spans="1:15">
      <c r="A120" s="215" t="s">
        <v>1433</v>
      </c>
      <c r="B120" s="215" t="s">
        <v>1434</v>
      </c>
      <c r="C120" s="215" t="s">
        <v>1222</v>
      </c>
      <c r="D120" s="215" t="s">
        <v>1504</v>
      </c>
      <c r="E120" s="215" t="s">
        <v>1505</v>
      </c>
      <c r="F120" s="392"/>
      <c r="G120" s="393">
        <v>12699.35</v>
      </c>
      <c r="H120" s="392">
        <v>1311809.2000000014</v>
      </c>
      <c r="I120" s="215" t="s">
        <v>1296</v>
      </c>
      <c r="J120" s="215" t="s">
        <v>1299</v>
      </c>
      <c r="K120" s="393">
        <v>12699.35</v>
      </c>
      <c r="L120" s="393">
        <v>0</v>
      </c>
      <c r="M120" s="392">
        <v>0</v>
      </c>
      <c r="N120" s="215" t="s">
        <v>1493</v>
      </c>
      <c r="O120" s="215" t="s">
        <v>1506</v>
      </c>
    </row>
    <row r="121" spans="1:15">
      <c r="A121" s="215" t="s">
        <v>1507</v>
      </c>
      <c r="B121" s="215" t="s">
        <v>1423</v>
      </c>
      <c r="C121" s="215" t="s">
        <v>1239</v>
      </c>
      <c r="D121" s="215" t="s">
        <v>1508</v>
      </c>
      <c r="E121" s="215" t="s">
        <v>1336</v>
      </c>
      <c r="F121" s="392"/>
      <c r="G121" s="393">
        <v>1589.35</v>
      </c>
      <c r="H121" s="392"/>
      <c r="I121" s="215" t="s">
        <v>1296</v>
      </c>
      <c r="J121" s="215" t="s">
        <v>1299</v>
      </c>
      <c r="K121" s="393">
        <v>1589.35</v>
      </c>
      <c r="L121" s="393">
        <v>0</v>
      </c>
      <c r="M121" s="392">
        <v>0</v>
      </c>
      <c r="N121" s="215" t="s">
        <v>1493</v>
      </c>
      <c r="O121" s="215" t="s">
        <v>1509</v>
      </c>
    </row>
    <row r="122" spans="1:15">
      <c r="A122" s="215" t="s">
        <v>1507</v>
      </c>
      <c r="B122" s="215" t="s">
        <v>1423</v>
      </c>
      <c r="C122" s="215" t="s">
        <v>1239</v>
      </c>
      <c r="D122" s="215" t="s">
        <v>1345</v>
      </c>
      <c r="E122" s="215" t="s">
        <v>1377</v>
      </c>
      <c r="F122" s="392"/>
      <c r="G122" s="393">
        <v>17596.150000000001</v>
      </c>
      <c r="H122" s="392">
        <v>1292623.7000000014</v>
      </c>
      <c r="I122" s="215" t="s">
        <v>1296</v>
      </c>
      <c r="J122" s="215" t="s">
        <v>1299</v>
      </c>
      <c r="K122" s="393">
        <v>17596.150000000001</v>
      </c>
      <c r="L122" s="393">
        <v>0</v>
      </c>
      <c r="M122" s="392">
        <v>0</v>
      </c>
      <c r="N122" s="215" t="s">
        <v>1493</v>
      </c>
    </row>
    <row r="123" spans="1:15">
      <c r="A123" s="215" t="s">
        <v>1510</v>
      </c>
      <c r="B123" s="215" t="s">
        <v>1423</v>
      </c>
      <c r="C123" s="215" t="s">
        <v>1239</v>
      </c>
      <c r="D123" s="215" t="s">
        <v>1511</v>
      </c>
      <c r="E123" s="215" t="s">
        <v>1399</v>
      </c>
      <c r="F123" s="392"/>
      <c r="G123" s="393">
        <v>3628.89</v>
      </c>
      <c r="H123" s="392">
        <v>1288994.8100000015</v>
      </c>
      <c r="I123" s="215" t="s">
        <v>1296</v>
      </c>
      <c r="J123" s="215" t="s">
        <v>1299</v>
      </c>
      <c r="K123" s="393">
        <v>3628.89</v>
      </c>
      <c r="L123" s="393">
        <v>0</v>
      </c>
      <c r="M123" s="392">
        <v>0</v>
      </c>
      <c r="N123" s="215" t="s">
        <v>1493</v>
      </c>
    </row>
    <row r="124" spans="1:15">
      <c r="A124" s="215" t="s">
        <v>1507</v>
      </c>
      <c r="B124" s="215" t="s">
        <v>1423</v>
      </c>
      <c r="C124" s="215" t="s">
        <v>1239</v>
      </c>
      <c r="D124" s="215" t="s">
        <v>1359</v>
      </c>
      <c r="E124" s="215" t="s">
        <v>1386</v>
      </c>
      <c r="F124" s="392"/>
      <c r="G124" s="393">
        <v>3024.05</v>
      </c>
      <c r="H124" s="392">
        <v>1285970.7600000014</v>
      </c>
      <c r="I124" s="215" t="s">
        <v>1296</v>
      </c>
      <c r="J124" s="215" t="s">
        <v>1299</v>
      </c>
      <c r="K124" s="393">
        <v>3024.05</v>
      </c>
      <c r="L124" s="393">
        <v>0</v>
      </c>
      <c r="M124" s="392">
        <v>0</v>
      </c>
      <c r="N124" s="215" t="s">
        <v>1493</v>
      </c>
    </row>
    <row r="125" spans="1:15">
      <c r="A125" s="215" t="s">
        <v>1493</v>
      </c>
      <c r="B125" s="215" t="s">
        <v>1496</v>
      </c>
      <c r="C125" s="215" t="s">
        <v>1224</v>
      </c>
      <c r="D125" s="215" t="s">
        <v>1512</v>
      </c>
      <c r="E125" s="215" t="s">
        <v>1080</v>
      </c>
      <c r="F125" s="392"/>
      <c r="G125" s="393">
        <v>720</v>
      </c>
      <c r="H125" s="392"/>
      <c r="I125" s="215" t="s">
        <v>1296</v>
      </c>
      <c r="J125" s="215" t="s">
        <v>1297</v>
      </c>
      <c r="K125" s="393">
        <v>720</v>
      </c>
      <c r="L125" s="393">
        <v>0</v>
      </c>
      <c r="M125" s="392">
        <v>0</v>
      </c>
      <c r="N125" s="215" t="s">
        <v>1493</v>
      </c>
      <c r="O125" s="215" t="s">
        <v>1417</v>
      </c>
    </row>
    <row r="126" spans="1:15">
      <c r="A126" s="215" t="s">
        <v>1493</v>
      </c>
      <c r="B126" s="215" t="s">
        <v>1496</v>
      </c>
      <c r="C126" s="215" t="s">
        <v>1224</v>
      </c>
      <c r="D126" s="215" t="s">
        <v>1513</v>
      </c>
      <c r="E126" s="215" t="s">
        <v>1450</v>
      </c>
      <c r="F126" s="392"/>
      <c r="G126" s="393">
        <v>1411</v>
      </c>
      <c r="H126" s="392">
        <v>1283839.7600000014</v>
      </c>
      <c r="I126" s="215" t="s">
        <v>1296</v>
      </c>
      <c r="J126" s="215" t="s">
        <v>1301</v>
      </c>
      <c r="K126" s="393">
        <v>1411</v>
      </c>
      <c r="L126" s="393">
        <v>0</v>
      </c>
      <c r="M126" s="392">
        <v>0</v>
      </c>
      <c r="N126" s="215" t="s">
        <v>1493</v>
      </c>
      <c r="O126" s="215" t="s">
        <v>1417</v>
      </c>
    </row>
    <row r="127" spans="1:15">
      <c r="A127" s="215" t="s">
        <v>1496</v>
      </c>
      <c r="B127" s="215" t="s">
        <v>1423</v>
      </c>
      <c r="C127" s="215" t="s">
        <v>1239</v>
      </c>
      <c r="D127" s="215" t="s">
        <v>1514</v>
      </c>
      <c r="E127" s="215" t="s">
        <v>1369</v>
      </c>
      <c r="F127" s="392"/>
      <c r="G127" s="393">
        <v>20547.66</v>
      </c>
      <c r="H127" s="392">
        <v>1263292.1000000015</v>
      </c>
      <c r="I127" s="215" t="s">
        <v>1296</v>
      </c>
      <c r="J127" s="215" t="s">
        <v>1299</v>
      </c>
      <c r="K127" s="393">
        <v>20547.66</v>
      </c>
      <c r="L127" s="393">
        <v>0</v>
      </c>
      <c r="M127" s="392">
        <v>0</v>
      </c>
      <c r="N127" s="215" t="s">
        <v>1493</v>
      </c>
    </row>
    <row r="128" spans="1:15">
      <c r="A128" s="215" t="s">
        <v>1507</v>
      </c>
      <c r="B128" s="215" t="s">
        <v>1423</v>
      </c>
      <c r="C128" s="215" t="s">
        <v>1239</v>
      </c>
      <c r="D128" s="215" t="s">
        <v>1515</v>
      </c>
      <c r="E128" s="215" t="s">
        <v>1379</v>
      </c>
      <c r="F128" s="392"/>
      <c r="G128" s="393">
        <v>33830</v>
      </c>
      <c r="H128" s="392">
        <v>1229462.1000000015</v>
      </c>
      <c r="I128" s="215" t="s">
        <v>1296</v>
      </c>
      <c r="J128" s="215" t="s">
        <v>1299</v>
      </c>
      <c r="K128" s="393">
        <v>33830</v>
      </c>
      <c r="L128" s="393">
        <v>0</v>
      </c>
      <c r="M128" s="392">
        <v>0</v>
      </c>
      <c r="N128" s="215" t="s">
        <v>1493</v>
      </c>
    </row>
    <row r="129" spans="1:14">
      <c r="A129" s="215" t="s">
        <v>1496</v>
      </c>
      <c r="B129" s="215" t="s">
        <v>1423</v>
      </c>
      <c r="C129" s="215" t="s">
        <v>1239</v>
      </c>
      <c r="D129" s="215" t="s">
        <v>1516</v>
      </c>
      <c r="E129" s="215" t="s">
        <v>1349</v>
      </c>
      <c r="F129" s="392"/>
      <c r="G129" s="393">
        <v>4299.01</v>
      </c>
      <c r="H129" s="392"/>
      <c r="I129" s="215" t="s">
        <v>1296</v>
      </c>
      <c r="J129" s="215" t="s">
        <v>1299</v>
      </c>
      <c r="K129" s="393">
        <v>4299.01</v>
      </c>
      <c r="L129" s="393">
        <v>0</v>
      </c>
      <c r="M129" s="392">
        <v>0</v>
      </c>
      <c r="N129" s="215" t="s">
        <v>1493</v>
      </c>
    </row>
    <row r="130" spans="1:14">
      <c r="A130" s="215" t="s">
        <v>1496</v>
      </c>
      <c r="B130" s="215" t="s">
        <v>1423</v>
      </c>
      <c r="C130" s="215" t="s">
        <v>1239</v>
      </c>
      <c r="D130" s="215" t="s">
        <v>1517</v>
      </c>
      <c r="E130" s="215" t="s">
        <v>1384</v>
      </c>
      <c r="F130" s="392"/>
      <c r="G130" s="393">
        <v>2270.4499999999998</v>
      </c>
      <c r="H130" s="392"/>
      <c r="I130" s="215" t="s">
        <v>1296</v>
      </c>
      <c r="J130" s="215" t="s">
        <v>1299</v>
      </c>
      <c r="K130" s="393">
        <v>2270.4499999999998</v>
      </c>
      <c r="L130" s="393">
        <v>0</v>
      </c>
      <c r="M130" s="392">
        <v>0</v>
      </c>
      <c r="N130" s="215" t="s">
        <v>1493</v>
      </c>
    </row>
    <row r="131" spans="1:14">
      <c r="A131" s="215" t="s">
        <v>1496</v>
      </c>
      <c r="B131" s="215" t="s">
        <v>1423</v>
      </c>
      <c r="C131" s="215" t="s">
        <v>1239</v>
      </c>
      <c r="D131" s="215" t="s">
        <v>1518</v>
      </c>
      <c r="E131" s="215" t="s">
        <v>1398</v>
      </c>
      <c r="F131" s="392"/>
      <c r="G131" s="393">
        <v>14757.48</v>
      </c>
      <c r="H131" s="392"/>
      <c r="I131" s="215" t="s">
        <v>1296</v>
      </c>
      <c r="J131" s="215" t="s">
        <v>1299</v>
      </c>
      <c r="K131" s="393">
        <v>14757.48</v>
      </c>
      <c r="L131" s="393">
        <v>0</v>
      </c>
      <c r="M131" s="392">
        <v>0</v>
      </c>
      <c r="N131" s="215" t="s">
        <v>1493</v>
      </c>
    </row>
    <row r="132" spans="1:14">
      <c r="A132" s="215" t="s">
        <v>1496</v>
      </c>
      <c r="B132" s="215" t="s">
        <v>1423</v>
      </c>
      <c r="C132" s="215" t="s">
        <v>1239</v>
      </c>
      <c r="D132" s="215" t="s">
        <v>1519</v>
      </c>
      <c r="E132" s="215" t="s">
        <v>1324</v>
      </c>
      <c r="F132" s="392"/>
      <c r="G132" s="393">
        <v>7379.02</v>
      </c>
      <c r="H132" s="392"/>
      <c r="I132" s="215" t="s">
        <v>1296</v>
      </c>
      <c r="J132" s="215" t="s">
        <v>1299</v>
      </c>
      <c r="K132" s="393">
        <v>7379.02</v>
      </c>
      <c r="L132" s="393">
        <v>0</v>
      </c>
      <c r="M132" s="392">
        <v>0</v>
      </c>
      <c r="N132" s="215" t="s">
        <v>1493</v>
      </c>
    </row>
    <row r="133" spans="1:14">
      <c r="A133" s="215" t="s">
        <v>1496</v>
      </c>
      <c r="B133" s="215" t="s">
        <v>1423</v>
      </c>
      <c r="C133" s="215" t="s">
        <v>1239</v>
      </c>
      <c r="D133" s="215" t="s">
        <v>1520</v>
      </c>
      <c r="E133" s="215" t="s">
        <v>1327</v>
      </c>
      <c r="F133" s="392"/>
      <c r="G133" s="393">
        <v>47566.39</v>
      </c>
      <c r="H133" s="392">
        <v>1153189.7500000016</v>
      </c>
      <c r="I133" s="215" t="s">
        <v>1296</v>
      </c>
      <c r="J133" s="215" t="s">
        <v>1299</v>
      </c>
      <c r="K133" s="393">
        <v>47566.39</v>
      </c>
      <c r="L133" s="393">
        <v>0</v>
      </c>
      <c r="M133" s="392">
        <v>0</v>
      </c>
      <c r="N133" s="215" t="s">
        <v>1493</v>
      </c>
    </row>
    <row r="134" spans="1:14">
      <c r="A134" s="215" t="s">
        <v>1493</v>
      </c>
      <c r="B134" s="215" t="s">
        <v>1423</v>
      </c>
      <c r="C134" s="215" t="s">
        <v>1239</v>
      </c>
      <c r="D134" s="215" t="s">
        <v>1521</v>
      </c>
      <c r="E134" s="215" t="s">
        <v>1365</v>
      </c>
      <c r="F134" s="392"/>
      <c r="G134" s="393">
        <v>117042.66</v>
      </c>
      <c r="H134" s="392"/>
      <c r="I134" s="215" t="s">
        <v>1296</v>
      </c>
      <c r="J134" s="215" t="s">
        <v>1299</v>
      </c>
      <c r="K134" s="393">
        <v>117042.66</v>
      </c>
      <c r="L134" s="393">
        <v>0</v>
      </c>
      <c r="M134" s="392">
        <v>0</v>
      </c>
      <c r="N134" s="215" t="s">
        <v>1493</v>
      </c>
    </row>
    <row r="135" spans="1:14">
      <c r="A135" s="215" t="s">
        <v>1493</v>
      </c>
      <c r="B135" s="215" t="s">
        <v>1423</v>
      </c>
      <c r="C135" s="215" t="s">
        <v>1239</v>
      </c>
      <c r="D135" s="215" t="s">
        <v>1522</v>
      </c>
      <c r="E135" s="215" t="s">
        <v>1344</v>
      </c>
      <c r="F135" s="392"/>
      <c r="G135" s="393">
        <v>10217.14</v>
      </c>
      <c r="H135" s="392"/>
      <c r="I135" s="215" t="s">
        <v>1296</v>
      </c>
      <c r="J135" s="215" t="s">
        <v>1299</v>
      </c>
      <c r="K135" s="393">
        <v>10217.14</v>
      </c>
      <c r="L135" s="393">
        <v>0</v>
      </c>
      <c r="M135" s="392">
        <v>0</v>
      </c>
      <c r="N135" s="215" t="s">
        <v>1493</v>
      </c>
    </row>
    <row r="136" spans="1:14">
      <c r="A136" s="215" t="s">
        <v>1493</v>
      </c>
      <c r="B136" s="215" t="s">
        <v>1423</v>
      </c>
      <c r="C136" s="215" t="s">
        <v>1239</v>
      </c>
      <c r="D136" s="215" t="s">
        <v>1523</v>
      </c>
      <c r="E136" s="215" t="s">
        <v>1103</v>
      </c>
      <c r="F136" s="392"/>
      <c r="G136" s="393">
        <v>75266.009999999995</v>
      </c>
      <c r="H136" s="392"/>
      <c r="I136" s="215" t="s">
        <v>1296</v>
      </c>
      <c r="J136" s="215" t="s">
        <v>1299</v>
      </c>
      <c r="K136" s="393">
        <v>75266.009999999995</v>
      </c>
      <c r="L136" s="393">
        <v>0</v>
      </c>
      <c r="M136" s="392">
        <v>0</v>
      </c>
      <c r="N136" s="215" t="s">
        <v>1493</v>
      </c>
    </row>
    <row r="137" spans="1:14">
      <c r="A137" s="215" t="s">
        <v>1493</v>
      </c>
      <c r="B137" s="215" t="s">
        <v>1423</v>
      </c>
      <c r="C137" s="215" t="s">
        <v>1239</v>
      </c>
      <c r="D137" s="215" t="s">
        <v>1524</v>
      </c>
      <c r="E137" s="215" t="s">
        <v>1338</v>
      </c>
      <c r="F137" s="392"/>
      <c r="G137" s="393">
        <v>23867.599999999999</v>
      </c>
      <c r="H137" s="392"/>
      <c r="I137" s="215" t="s">
        <v>1296</v>
      </c>
      <c r="J137" s="215" t="s">
        <v>1299</v>
      </c>
      <c r="K137" s="393">
        <v>23867.599999999999</v>
      </c>
      <c r="L137" s="393">
        <v>0</v>
      </c>
      <c r="M137" s="392">
        <v>0</v>
      </c>
      <c r="N137" s="215" t="s">
        <v>1493</v>
      </c>
    </row>
    <row r="138" spans="1:14">
      <c r="A138" s="215" t="s">
        <v>1493</v>
      </c>
      <c r="B138" s="215" t="s">
        <v>1423</v>
      </c>
      <c r="C138" s="215" t="s">
        <v>1239</v>
      </c>
      <c r="D138" s="215" t="s">
        <v>1525</v>
      </c>
      <c r="E138" s="215" t="s">
        <v>1334</v>
      </c>
      <c r="F138" s="392"/>
      <c r="G138" s="393">
        <v>13055.13</v>
      </c>
      <c r="H138" s="392"/>
      <c r="I138" s="215" t="s">
        <v>1296</v>
      </c>
      <c r="J138" s="215" t="s">
        <v>1299</v>
      </c>
      <c r="K138" s="393">
        <v>13055.13</v>
      </c>
      <c r="L138" s="393">
        <v>0</v>
      </c>
      <c r="M138" s="392">
        <v>0</v>
      </c>
      <c r="N138" s="215" t="s">
        <v>1493</v>
      </c>
    </row>
    <row r="139" spans="1:14">
      <c r="A139" s="215" t="s">
        <v>1493</v>
      </c>
      <c r="B139" s="215" t="s">
        <v>1423</v>
      </c>
      <c r="C139" s="215" t="s">
        <v>1239</v>
      </c>
      <c r="D139" s="215" t="s">
        <v>1526</v>
      </c>
      <c r="E139" s="215" t="s">
        <v>1336</v>
      </c>
      <c r="F139" s="392"/>
      <c r="G139" s="393">
        <v>7208.73</v>
      </c>
      <c r="H139" s="392"/>
      <c r="I139" s="215" t="s">
        <v>1296</v>
      </c>
      <c r="J139" s="215" t="s">
        <v>1299</v>
      </c>
      <c r="K139" s="393">
        <v>7208.73</v>
      </c>
      <c r="L139" s="393">
        <v>0</v>
      </c>
      <c r="M139" s="392">
        <v>0</v>
      </c>
      <c r="N139" s="215" t="s">
        <v>1493</v>
      </c>
    </row>
    <row r="140" spans="1:14">
      <c r="A140" s="215" t="s">
        <v>1493</v>
      </c>
      <c r="B140" s="215" t="s">
        <v>1423</v>
      </c>
      <c r="C140" s="215" t="s">
        <v>1239</v>
      </c>
      <c r="D140" s="215" t="s">
        <v>1527</v>
      </c>
      <c r="E140" s="215" t="s">
        <v>1330</v>
      </c>
      <c r="F140" s="392"/>
      <c r="G140" s="393">
        <v>12328.66</v>
      </c>
      <c r="H140" s="392"/>
      <c r="I140" s="215" t="s">
        <v>1296</v>
      </c>
      <c r="J140" s="215" t="s">
        <v>1299</v>
      </c>
      <c r="K140" s="393">
        <v>12328.66</v>
      </c>
      <c r="L140" s="393">
        <v>0</v>
      </c>
      <c r="M140" s="392">
        <v>0</v>
      </c>
      <c r="N140" s="215" t="s">
        <v>1493</v>
      </c>
    </row>
    <row r="141" spans="1:14">
      <c r="A141" s="215" t="s">
        <v>1493</v>
      </c>
      <c r="B141" s="215" t="s">
        <v>1423</v>
      </c>
      <c r="C141" s="215" t="s">
        <v>1239</v>
      </c>
      <c r="D141" s="215" t="s">
        <v>1528</v>
      </c>
      <c r="E141" s="215" t="s">
        <v>1332</v>
      </c>
      <c r="F141" s="392"/>
      <c r="G141" s="393">
        <v>5676.2</v>
      </c>
      <c r="H141" s="392"/>
      <c r="I141" s="215" t="s">
        <v>1296</v>
      </c>
      <c r="J141" s="215" t="s">
        <v>1299</v>
      </c>
      <c r="K141" s="393">
        <v>5676.2</v>
      </c>
      <c r="L141" s="393">
        <v>0</v>
      </c>
      <c r="M141" s="392">
        <v>0</v>
      </c>
      <c r="N141" s="215" t="s">
        <v>1493</v>
      </c>
    </row>
    <row r="142" spans="1:14">
      <c r="A142" s="215" t="s">
        <v>1493</v>
      </c>
      <c r="B142" s="215" t="s">
        <v>1423</v>
      </c>
      <c r="C142" s="215" t="s">
        <v>1239</v>
      </c>
      <c r="D142" s="215" t="s">
        <v>1529</v>
      </c>
      <c r="E142" s="215" t="s">
        <v>1340</v>
      </c>
      <c r="F142" s="392"/>
      <c r="G142" s="393">
        <v>11352.35</v>
      </c>
      <c r="H142" s="392"/>
      <c r="I142" s="215" t="s">
        <v>1296</v>
      </c>
      <c r="J142" s="215" t="s">
        <v>1299</v>
      </c>
      <c r="K142" s="393">
        <v>11352.35</v>
      </c>
      <c r="L142" s="393">
        <v>0</v>
      </c>
      <c r="M142" s="392">
        <v>0</v>
      </c>
      <c r="N142" s="215" t="s">
        <v>1493</v>
      </c>
    </row>
    <row r="143" spans="1:14">
      <c r="A143" s="215" t="s">
        <v>1493</v>
      </c>
      <c r="B143" s="215" t="s">
        <v>1423</v>
      </c>
      <c r="C143" s="215" t="s">
        <v>1239</v>
      </c>
      <c r="D143" s="215" t="s">
        <v>1530</v>
      </c>
      <c r="E143" s="215" t="s">
        <v>1346</v>
      </c>
      <c r="F143" s="392"/>
      <c r="G143" s="393">
        <v>2270.4699999999998</v>
      </c>
      <c r="H143" s="392"/>
      <c r="I143" s="215" t="s">
        <v>1296</v>
      </c>
      <c r="J143" s="215" t="s">
        <v>1299</v>
      </c>
      <c r="K143" s="393">
        <v>2270.4699999999998</v>
      </c>
      <c r="L143" s="393">
        <v>0</v>
      </c>
      <c r="M143" s="392">
        <v>0</v>
      </c>
      <c r="N143" s="215" t="s">
        <v>1493</v>
      </c>
    </row>
    <row r="144" spans="1:14">
      <c r="A144" s="215" t="s">
        <v>1493</v>
      </c>
      <c r="B144" s="215" t="s">
        <v>1423</v>
      </c>
      <c r="C144" s="215" t="s">
        <v>1239</v>
      </c>
      <c r="D144" s="215" t="s">
        <v>1531</v>
      </c>
      <c r="E144" s="215" t="s">
        <v>1360</v>
      </c>
      <c r="F144" s="392"/>
      <c r="G144" s="393">
        <v>12714.59</v>
      </c>
      <c r="H144" s="392"/>
      <c r="I144" s="215" t="s">
        <v>1296</v>
      </c>
      <c r="J144" s="215" t="s">
        <v>1299</v>
      </c>
      <c r="K144" s="393">
        <v>12714.59</v>
      </c>
      <c r="L144" s="393">
        <v>0</v>
      </c>
      <c r="M144" s="392">
        <v>0</v>
      </c>
      <c r="N144" s="215" t="s">
        <v>1493</v>
      </c>
    </row>
    <row r="145" spans="1:15">
      <c r="A145" s="215" t="s">
        <v>1493</v>
      </c>
      <c r="B145" s="215" t="s">
        <v>1423</v>
      </c>
      <c r="C145" s="215" t="s">
        <v>1239</v>
      </c>
      <c r="D145" s="215" t="s">
        <v>1532</v>
      </c>
      <c r="E145" s="215" t="s">
        <v>1352</v>
      </c>
      <c r="F145" s="392"/>
      <c r="G145" s="393">
        <v>21115.37</v>
      </c>
      <c r="H145" s="392"/>
      <c r="I145" s="215" t="s">
        <v>1296</v>
      </c>
      <c r="J145" s="215" t="s">
        <v>1299</v>
      </c>
      <c r="K145" s="393">
        <v>21115.37</v>
      </c>
      <c r="L145" s="393">
        <v>0</v>
      </c>
      <c r="M145" s="392">
        <v>0</v>
      </c>
      <c r="N145" s="215" t="s">
        <v>1493</v>
      </c>
    </row>
    <row r="146" spans="1:15">
      <c r="A146" s="215" t="s">
        <v>1493</v>
      </c>
      <c r="B146" s="215" t="s">
        <v>1423</v>
      </c>
      <c r="C146" s="215" t="s">
        <v>1239</v>
      </c>
      <c r="D146" s="215" t="s">
        <v>1533</v>
      </c>
      <c r="E146" s="215" t="s">
        <v>1374</v>
      </c>
      <c r="F146" s="392"/>
      <c r="G146" s="393">
        <v>725.77</v>
      </c>
      <c r="H146" s="392"/>
      <c r="I146" s="215" t="s">
        <v>1296</v>
      </c>
      <c r="J146" s="215" t="s">
        <v>1299</v>
      </c>
      <c r="K146" s="393">
        <v>725.77</v>
      </c>
      <c r="L146" s="393">
        <v>0</v>
      </c>
      <c r="M146" s="392">
        <v>0</v>
      </c>
      <c r="N146" s="215" t="s">
        <v>1493</v>
      </c>
    </row>
    <row r="147" spans="1:15">
      <c r="A147" s="215" t="s">
        <v>1493</v>
      </c>
      <c r="B147" s="215" t="s">
        <v>1423</v>
      </c>
      <c r="C147" s="215" t="s">
        <v>1239</v>
      </c>
      <c r="D147" s="215" t="s">
        <v>1534</v>
      </c>
      <c r="E147" s="215" t="s">
        <v>1388</v>
      </c>
      <c r="F147" s="392"/>
      <c r="G147" s="393">
        <v>10557.7</v>
      </c>
      <c r="H147" s="392"/>
      <c r="I147" s="215" t="s">
        <v>1296</v>
      </c>
      <c r="J147" s="215" t="s">
        <v>1299</v>
      </c>
      <c r="K147" s="393">
        <v>10557.7</v>
      </c>
      <c r="L147" s="393">
        <v>0</v>
      </c>
      <c r="M147" s="392">
        <v>0</v>
      </c>
      <c r="N147" s="215" t="s">
        <v>1493</v>
      </c>
    </row>
    <row r="148" spans="1:15">
      <c r="A148" s="215" t="s">
        <v>1493</v>
      </c>
      <c r="B148" s="215" t="s">
        <v>1423</v>
      </c>
      <c r="C148" s="215" t="s">
        <v>1239</v>
      </c>
      <c r="D148" s="215" t="s">
        <v>1535</v>
      </c>
      <c r="E148" s="215" t="s">
        <v>1391</v>
      </c>
      <c r="F148" s="392"/>
      <c r="G148" s="393">
        <v>9535.94</v>
      </c>
      <c r="H148" s="392"/>
      <c r="I148" s="215" t="s">
        <v>1296</v>
      </c>
      <c r="J148" s="215" t="s">
        <v>1299</v>
      </c>
      <c r="K148" s="393">
        <v>9535.94</v>
      </c>
      <c r="L148" s="393">
        <v>0</v>
      </c>
      <c r="M148" s="392">
        <v>0</v>
      </c>
      <c r="N148" s="215" t="s">
        <v>1493</v>
      </c>
    </row>
    <row r="149" spans="1:15">
      <c r="A149" s="215" t="s">
        <v>1493</v>
      </c>
      <c r="B149" s="215" t="s">
        <v>1423</v>
      </c>
      <c r="C149" s="215" t="s">
        <v>1239</v>
      </c>
      <c r="D149" s="215" t="s">
        <v>1536</v>
      </c>
      <c r="E149" s="215" t="s">
        <v>1394</v>
      </c>
      <c r="F149" s="392"/>
      <c r="G149" s="393">
        <v>2419.2600000000002</v>
      </c>
      <c r="H149" s="392"/>
      <c r="I149" s="215" t="s">
        <v>1296</v>
      </c>
      <c r="J149" s="215" t="s">
        <v>1299</v>
      </c>
      <c r="K149" s="393">
        <v>2419.2600000000002</v>
      </c>
      <c r="L149" s="393">
        <v>0</v>
      </c>
      <c r="M149" s="392">
        <v>0</v>
      </c>
      <c r="N149" s="215" t="s">
        <v>1493</v>
      </c>
    </row>
    <row r="150" spans="1:15">
      <c r="A150" s="215" t="s">
        <v>1493</v>
      </c>
      <c r="B150" s="215" t="s">
        <v>1423</v>
      </c>
      <c r="C150" s="215" t="s">
        <v>1239</v>
      </c>
      <c r="D150" s="215" t="s">
        <v>1537</v>
      </c>
      <c r="E150" s="215" t="s">
        <v>1381</v>
      </c>
      <c r="F150" s="392"/>
      <c r="G150" s="393">
        <v>3133.25</v>
      </c>
      <c r="H150" s="392"/>
      <c r="I150" s="215" t="s">
        <v>1296</v>
      </c>
      <c r="J150" s="215" t="s">
        <v>1299</v>
      </c>
      <c r="K150" s="393">
        <v>3133.25</v>
      </c>
      <c r="L150" s="393">
        <v>0</v>
      </c>
      <c r="M150" s="392">
        <v>0</v>
      </c>
      <c r="N150" s="215" t="s">
        <v>1493</v>
      </c>
    </row>
    <row r="151" spans="1:15">
      <c r="A151" s="215" t="s">
        <v>1493</v>
      </c>
      <c r="B151" s="215" t="s">
        <v>1423</v>
      </c>
      <c r="C151" s="215" t="s">
        <v>1239</v>
      </c>
      <c r="D151" s="215" t="s">
        <v>1538</v>
      </c>
      <c r="E151" s="215" t="s">
        <v>1381</v>
      </c>
      <c r="F151" s="392"/>
      <c r="G151" s="393">
        <v>3473.83</v>
      </c>
      <c r="H151" s="392"/>
      <c r="I151" s="215" t="s">
        <v>1296</v>
      </c>
      <c r="J151" s="215" t="s">
        <v>1299</v>
      </c>
      <c r="K151" s="393">
        <v>3473.83</v>
      </c>
      <c r="L151" s="393">
        <v>0</v>
      </c>
      <c r="M151" s="392">
        <v>0</v>
      </c>
      <c r="N151" s="215" t="s">
        <v>1493</v>
      </c>
    </row>
    <row r="152" spans="1:15">
      <c r="A152" s="215" t="s">
        <v>1493</v>
      </c>
      <c r="B152" s="215" t="s">
        <v>1423</v>
      </c>
      <c r="C152" s="215" t="s">
        <v>1239</v>
      </c>
      <c r="D152" s="215" t="s">
        <v>1539</v>
      </c>
      <c r="E152" s="215" t="s">
        <v>1372</v>
      </c>
      <c r="F152" s="392"/>
      <c r="G152" s="393">
        <v>8467.39</v>
      </c>
      <c r="H152" s="392"/>
      <c r="I152" s="215" t="s">
        <v>1296</v>
      </c>
      <c r="J152" s="215" t="s">
        <v>1299</v>
      </c>
      <c r="K152" s="393">
        <v>8467.39</v>
      </c>
      <c r="L152" s="393">
        <v>0</v>
      </c>
      <c r="M152" s="392">
        <v>0</v>
      </c>
      <c r="N152" s="215" t="s">
        <v>1493</v>
      </c>
    </row>
    <row r="153" spans="1:15">
      <c r="A153" s="215" t="s">
        <v>1493</v>
      </c>
      <c r="B153" s="215" t="s">
        <v>1423</v>
      </c>
      <c r="C153" s="215" t="s">
        <v>1239</v>
      </c>
      <c r="D153" s="215" t="s">
        <v>1540</v>
      </c>
      <c r="E153" s="215" t="s">
        <v>1367</v>
      </c>
      <c r="F153" s="392"/>
      <c r="G153" s="393">
        <v>1209.6300000000001</v>
      </c>
      <c r="H153" s="392"/>
      <c r="I153" s="215" t="s">
        <v>1296</v>
      </c>
      <c r="J153" s="215" t="s">
        <v>1299</v>
      </c>
      <c r="K153" s="393">
        <v>1209.6300000000001</v>
      </c>
      <c r="L153" s="393">
        <v>0</v>
      </c>
      <c r="M153" s="392">
        <v>0</v>
      </c>
      <c r="N153" s="215" t="s">
        <v>1493</v>
      </c>
    </row>
    <row r="154" spans="1:15">
      <c r="A154" s="215" t="s">
        <v>1493</v>
      </c>
      <c r="B154" s="215" t="s">
        <v>1423</v>
      </c>
      <c r="C154" s="215" t="s">
        <v>1239</v>
      </c>
      <c r="D154" s="215" t="s">
        <v>1541</v>
      </c>
      <c r="E154" s="215" t="s">
        <v>1354</v>
      </c>
      <c r="F154" s="392"/>
      <c r="G154" s="393">
        <v>8627.76</v>
      </c>
      <c r="H154" s="392"/>
      <c r="I154" s="215" t="s">
        <v>1296</v>
      </c>
      <c r="J154" s="215" t="s">
        <v>1299</v>
      </c>
      <c r="K154" s="393">
        <v>8627.76</v>
      </c>
      <c r="L154" s="393">
        <v>0</v>
      </c>
      <c r="M154" s="392">
        <v>0</v>
      </c>
      <c r="N154" s="215" t="s">
        <v>1493</v>
      </c>
    </row>
    <row r="155" spans="1:15">
      <c r="A155" s="215" t="s">
        <v>1493</v>
      </c>
      <c r="B155" s="215" t="s">
        <v>1423</v>
      </c>
      <c r="C155" s="215" t="s">
        <v>1239</v>
      </c>
      <c r="D155" s="215" t="s">
        <v>1542</v>
      </c>
      <c r="E155" s="215" t="s">
        <v>1356</v>
      </c>
      <c r="F155" s="392"/>
      <c r="G155" s="393">
        <v>4540.9399999999996</v>
      </c>
      <c r="H155" s="392"/>
      <c r="I155" s="215" t="s">
        <v>1296</v>
      </c>
      <c r="J155" s="215" t="s">
        <v>1299</v>
      </c>
      <c r="K155" s="393">
        <v>4540.9399999999996</v>
      </c>
      <c r="L155" s="393">
        <v>0</v>
      </c>
      <c r="M155" s="392">
        <v>0</v>
      </c>
      <c r="N155" s="215" t="s">
        <v>1493</v>
      </c>
    </row>
    <row r="156" spans="1:15">
      <c r="A156" s="215" t="s">
        <v>1493</v>
      </c>
      <c r="B156" s="215" t="s">
        <v>1423</v>
      </c>
      <c r="C156" s="215" t="s">
        <v>1239</v>
      </c>
      <c r="D156" s="215" t="s">
        <v>1543</v>
      </c>
      <c r="E156" s="215" t="s">
        <v>1412</v>
      </c>
      <c r="F156" s="392"/>
      <c r="G156" s="393">
        <v>12822.02</v>
      </c>
      <c r="H156" s="392"/>
      <c r="I156" s="215" t="s">
        <v>1296</v>
      </c>
      <c r="J156" s="215" t="s">
        <v>1299</v>
      </c>
      <c r="K156" s="393">
        <v>12822.02</v>
      </c>
      <c r="L156" s="393">
        <v>0</v>
      </c>
      <c r="M156" s="392">
        <v>0</v>
      </c>
      <c r="N156" s="215" t="s">
        <v>1493</v>
      </c>
    </row>
    <row r="157" spans="1:15">
      <c r="A157" s="215" t="s">
        <v>1493</v>
      </c>
      <c r="B157" s="215" t="s">
        <v>1316</v>
      </c>
      <c r="C157" s="215" t="s">
        <v>1239</v>
      </c>
      <c r="D157" s="215" t="s">
        <v>1544</v>
      </c>
      <c r="E157" s="215" t="s">
        <v>1414</v>
      </c>
      <c r="F157" s="392"/>
      <c r="G157" s="393">
        <v>9535.98</v>
      </c>
      <c r="H157" s="392"/>
      <c r="I157" s="215" t="s">
        <v>1296</v>
      </c>
      <c r="J157" s="215" t="s">
        <v>1299</v>
      </c>
      <c r="K157" s="393">
        <v>9535.98</v>
      </c>
      <c r="L157" s="393">
        <v>0</v>
      </c>
      <c r="M157" s="392">
        <v>0</v>
      </c>
      <c r="N157" s="215" t="s">
        <v>1493</v>
      </c>
    </row>
    <row r="158" spans="1:15">
      <c r="A158" s="215" t="s">
        <v>1493</v>
      </c>
      <c r="B158" s="215" t="s">
        <v>1493</v>
      </c>
      <c r="C158" s="215" t="s">
        <v>328</v>
      </c>
      <c r="D158" s="215" t="s">
        <v>1300</v>
      </c>
      <c r="E158" s="215" t="s">
        <v>640</v>
      </c>
      <c r="F158" s="392"/>
      <c r="G158" s="393">
        <v>10.45</v>
      </c>
      <c r="H158" s="392"/>
      <c r="I158" s="215" t="s">
        <v>1296</v>
      </c>
      <c r="K158" s="393">
        <v>10.45</v>
      </c>
      <c r="L158" s="393">
        <v>0</v>
      </c>
      <c r="M158" s="392">
        <v>0</v>
      </c>
      <c r="N158" s="215" t="s">
        <v>1493</v>
      </c>
      <c r="O158" s="215" t="s">
        <v>1545</v>
      </c>
    </row>
    <row r="159" spans="1:15">
      <c r="A159" s="215" t="s">
        <v>1493</v>
      </c>
      <c r="B159" s="215" t="s">
        <v>1493</v>
      </c>
      <c r="C159" s="215" t="s">
        <v>328</v>
      </c>
      <c r="D159" s="215" t="s">
        <v>1300</v>
      </c>
      <c r="E159" s="215" t="s">
        <v>640</v>
      </c>
      <c r="F159" s="392"/>
      <c r="G159" s="393">
        <v>10.45</v>
      </c>
      <c r="H159" s="392"/>
      <c r="I159" s="215" t="s">
        <v>1296</v>
      </c>
      <c r="K159" s="393">
        <v>10.45</v>
      </c>
      <c r="L159" s="393">
        <v>0</v>
      </c>
      <c r="M159" s="392">
        <v>0</v>
      </c>
      <c r="N159" s="215" t="s">
        <v>1493</v>
      </c>
      <c r="O159" s="215" t="s">
        <v>1545</v>
      </c>
    </row>
    <row r="160" spans="1:15">
      <c r="A160" s="215" t="s">
        <v>1493</v>
      </c>
      <c r="B160" s="215" t="s">
        <v>1493</v>
      </c>
      <c r="C160" s="215" t="s">
        <v>328</v>
      </c>
      <c r="D160" s="215" t="s">
        <v>1300</v>
      </c>
      <c r="E160" s="215" t="s">
        <v>640</v>
      </c>
      <c r="F160" s="392"/>
      <c r="G160" s="393">
        <v>10.45</v>
      </c>
      <c r="H160" s="392"/>
      <c r="I160" s="215" t="s">
        <v>1296</v>
      </c>
      <c r="K160" s="393">
        <v>10.45</v>
      </c>
      <c r="L160" s="393">
        <v>0</v>
      </c>
      <c r="M160" s="392">
        <v>0</v>
      </c>
      <c r="N160" s="215" t="s">
        <v>1493</v>
      </c>
      <c r="O160" s="215" t="s">
        <v>1545</v>
      </c>
    </row>
    <row r="161" spans="1:15">
      <c r="A161" s="215" t="s">
        <v>1493</v>
      </c>
      <c r="B161" s="215" t="s">
        <v>1493</v>
      </c>
      <c r="C161" s="215" t="s">
        <v>328</v>
      </c>
      <c r="D161" s="215" t="s">
        <v>1300</v>
      </c>
      <c r="E161" s="215" t="s">
        <v>640</v>
      </c>
      <c r="F161" s="392"/>
      <c r="G161" s="393">
        <v>10.45</v>
      </c>
      <c r="H161" s="392"/>
      <c r="I161" s="215" t="s">
        <v>1296</v>
      </c>
      <c r="K161" s="393">
        <v>10.45</v>
      </c>
      <c r="L161" s="393">
        <v>0</v>
      </c>
      <c r="M161" s="392">
        <v>0</v>
      </c>
      <c r="N161" s="215" t="s">
        <v>1493</v>
      </c>
      <c r="O161" s="215" t="s">
        <v>1545</v>
      </c>
    </row>
    <row r="162" spans="1:15">
      <c r="A162" s="215" t="s">
        <v>1493</v>
      </c>
      <c r="B162" s="215" t="s">
        <v>1493</v>
      </c>
      <c r="C162" s="215" t="s">
        <v>328</v>
      </c>
      <c r="D162" s="215" t="s">
        <v>1300</v>
      </c>
      <c r="E162" s="215" t="s">
        <v>640</v>
      </c>
      <c r="F162" s="392"/>
      <c r="G162" s="393">
        <v>10.45</v>
      </c>
      <c r="H162" s="392"/>
      <c r="I162" s="215" t="s">
        <v>1296</v>
      </c>
      <c r="K162" s="393">
        <v>10.45</v>
      </c>
      <c r="L162" s="393">
        <v>0</v>
      </c>
      <c r="M162" s="392">
        <v>0</v>
      </c>
      <c r="N162" s="215" t="s">
        <v>1493</v>
      </c>
      <c r="O162" s="215" t="s">
        <v>1545</v>
      </c>
    </row>
    <row r="163" spans="1:15">
      <c r="A163" s="215" t="s">
        <v>1493</v>
      </c>
      <c r="B163" s="215" t="s">
        <v>1493</v>
      </c>
      <c r="C163" s="215" t="s">
        <v>328</v>
      </c>
      <c r="D163" s="215" t="s">
        <v>1300</v>
      </c>
      <c r="E163" s="215" t="s">
        <v>640</v>
      </c>
      <c r="F163" s="392"/>
      <c r="G163" s="393">
        <v>10.45</v>
      </c>
      <c r="H163" s="392"/>
      <c r="I163" s="215" t="s">
        <v>1296</v>
      </c>
      <c r="K163" s="393">
        <v>10.45</v>
      </c>
      <c r="L163" s="393">
        <v>0</v>
      </c>
      <c r="M163" s="392">
        <v>0</v>
      </c>
      <c r="N163" s="215" t="s">
        <v>1493</v>
      </c>
      <c r="O163" s="215" t="s">
        <v>1545</v>
      </c>
    </row>
    <row r="164" spans="1:15">
      <c r="A164" s="215" t="s">
        <v>1493</v>
      </c>
      <c r="B164" s="215" t="s">
        <v>1493</v>
      </c>
      <c r="C164" s="215" t="s">
        <v>328</v>
      </c>
      <c r="D164" s="215" t="s">
        <v>1300</v>
      </c>
      <c r="E164" s="215" t="s">
        <v>640</v>
      </c>
      <c r="F164" s="392"/>
      <c r="G164" s="393">
        <v>10.45</v>
      </c>
      <c r="H164" s="392"/>
      <c r="I164" s="215" t="s">
        <v>1296</v>
      </c>
      <c r="K164" s="393">
        <v>10.45</v>
      </c>
      <c r="L164" s="393">
        <v>0</v>
      </c>
      <c r="M164" s="392">
        <v>0</v>
      </c>
      <c r="N164" s="215" t="s">
        <v>1493</v>
      </c>
      <c r="O164" s="215" t="s">
        <v>1545</v>
      </c>
    </row>
    <row r="165" spans="1:15">
      <c r="A165" s="215" t="s">
        <v>1493</v>
      </c>
      <c r="B165" s="215" t="s">
        <v>1493</v>
      </c>
      <c r="C165" s="215" t="s">
        <v>328</v>
      </c>
      <c r="D165" s="215" t="s">
        <v>1300</v>
      </c>
      <c r="E165" s="215" t="s">
        <v>640</v>
      </c>
      <c r="F165" s="392"/>
      <c r="G165" s="393">
        <v>10.45</v>
      </c>
      <c r="H165" s="392"/>
      <c r="I165" s="215" t="s">
        <v>1296</v>
      </c>
      <c r="K165" s="393">
        <v>10.45</v>
      </c>
      <c r="L165" s="393">
        <v>0</v>
      </c>
      <c r="M165" s="392">
        <v>0</v>
      </c>
      <c r="N165" s="215" t="s">
        <v>1493</v>
      </c>
      <c r="O165" s="215" t="s">
        <v>1545</v>
      </c>
    </row>
    <row r="166" spans="1:15">
      <c r="A166" s="215" t="s">
        <v>1493</v>
      </c>
      <c r="B166" s="215" t="s">
        <v>1493</v>
      </c>
      <c r="C166" s="215" t="s">
        <v>328</v>
      </c>
      <c r="D166" s="215" t="s">
        <v>1300</v>
      </c>
      <c r="E166" s="215" t="s">
        <v>640</v>
      </c>
      <c r="F166" s="392"/>
      <c r="G166" s="393">
        <v>10.45</v>
      </c>
      <c r="H166" s="392"/>
      <c r="I166" s="215" t="s">
        <v>1296</v>
      </c>
      <c r="K166" s="393">
        <v>10.45</v>
      </c>
      <c r="L166" s="393">
        <v>0</v>
      </c>
      <c r="M166" s="392">
        <v>0</v>
      </c>
      <c r="N166" s="215" t="s">
        <v>1493</v>
      </c>
      <c r="O166" s="215" t="s">
        <v>1545</v>
      </c>
    </row>
    <row r="167" spans="1:15">
      <c r="A167" s="215" t="s">
        <v>1493</v>
      </c>
      <c r="B167" s="215" t="s">
        <v>1493</v>
      </c>
      <c r="C167" s="215" t="s">
        <v>328</v>
      </c>
      <c r="D167" s="215" t="s">
        <v>1300</v>
      </c>
      <c r="E167" s="215" t="s">
        <v>640</v>
      </c>
      <c r="F167" s="392"/>
      <c r="G167" s="393">
        <v>10.45</v>
      </c>
      <c r="H167" s="392"/>
      <c r="I167" s="215" t="s">
        <v>1296</v>
      </c>
      <c r="K167" s="393">
        <v>10.45</v>
      </c>
      <c r="L167" s="393">
        <v>0</v>
      </c>
      <c r="M167" s="392">
        <v>0</v>
      </c>
      <c r="N167" s="215" t="s">
        <v>1493</v>
      </c>
      <c r="O167" s="215" t="s">
        <v>1545</v>
      </c>
    </row>
    <row r="168" spans="1:15">
      <c r="A168" s="215" t="s">
        <v>1493</v>
      </c>
      <c r="B168" s="215" t="s">
        <v>1493</v>
      </c>
      <c r="C168" s="215" t="s">
        <v>328</v>
      </c>
      <c r="D168" s="215" t="s">
        <v>1300</v>
      </c>
      <c r="E168" s="215" t="s">
        <v>640</v>
      </c>
      <c r="F168" s="392"/>
      <c r="G168" s="393">
        <v>10.45</v>
      </c>
      <c r="H168" s="392"/>
      <c r="I168" s="215" t="s">
        <v>1296</v>
      </c>
      <c r="K168" s="393">
        <v>10.45</v>
      </c>
      <c r="L168" s="393">
        <v>0</v>
      </c>
      <c r="M168" s="392">
        <v>0</v>
      </c>
      <c r="N168" s="215" t="s">
        <v>1493</v>
      </c>
      <c r="O168" s="215" t="s">
        <v>1545</v>
      </c>
    </row>
    <row r="169" spans="1:15">
      <c r="A169" s="215" t="s">
        <v>1493</v>
      </c>
      <c r="B169" s="215" t="s">
        <v>1493</v>
      </c>
      <c r="C169" s="215" t="s">
        <v>328</v>
      </c>
      <c r="D169" s="215" t="s">
        <v>1300</v>
      </c>
      <c r="E169" s="215" t="s">
        <v>640</v>
      </c>
      <c r="F169" s="392"/>
      <c r="G169" s="393">
        <v>10.45</v>
      </c>
      <c r="H169" s="392"/>
      <c r="I169" s="215" t="s">
        <v>1296</v>
      </c>
      <c r="K169" s="393">
        <v>10.45</v>
      </c>
      <c r="L169" s="393">
        <v>0</v>
      </c>
      <c r="M169" s="392">
        <v>0</v>
      </c>
      <c r="N169" s="215" t="s">
        <v>1493</v>
      </c>
      <c r="O169" s="215" t="s">
        <v>1545</v>
      </c>
    </row>
    <row r="170" spans="1:15">
      <c r="A170" s="215" t="s">
        <v>1493</v>
      </c>
      <c r="B170" s="215" t="s">
        <v>1493</v>
      </c>
      <c r="C170" s="215" t="s">
        <v>328</v>
      </c>
      <c r="D170" s="215" t="s">
        <v>1300</v>
      </c>
      <c r="E170" s="215" t="s">
        <v>640</v>
      </c>
      <c r="F170" s="392"/>
      <c r="G170" s="393">
        <v>10.45</v>
      </c>
      <c r="H170" s="392"/>
      <c r="I170" s="215" t="s">
        <v>1296</v>
      </c>
      <c r="K170" s="393">
        <v>10.45</v>
      </c>
      <c r="L170" s="393">
        <v>0</v>
      </c>
      <c r="M170" s="392">
        <v>0</v>
      </c>
      <c r="N170" s="215" t="s">
        <v>1493</v>
      </c>
      <c r="O170" s="215" t="s">
        <v>1545</v>
      </c>
    </row>
    <row r="171" spans="1:15">
      <c r="A171" s="215" t="s">
        <v>1493</v>
      </c>
      <c r="B171" s="215" t="s">
        <v>1493</v>
      </c>
      <c r="C171" s="215" t="s">
        <v>328</v>
      </c>
      <c r="D171" s="215" t="s">
        <v>1300</v>
      </c>
      <c r="E171" s="215" t="s">
        <v>640</v>
      </c>
      <c r="F171" s="392"/>
      <c r="G171" s="393">
        <v>10.45</v>
      </c>
      <c r="H171" s="392"/>
      <c r="I171" s="215" t="s">
        <v>1296</v>
      </c>
      <c r="K171" s="393">
        <v>10.45</v>
      </c>
      <c r="L171" s="393">
        <v>0</v>
      </c>
      <c r="M171" s="392">
        <v>0</v>
      </c>
      <c r="N171" s="215" t="s">
        <v>1493</v>
      </c>
      <c r="O171" s="215" t="s">
        <v>1545</v>
      </c>
    </row>
    <row r="172" spans="1:15">
      <c r="A172" s="215" t="s">
        <v>1493</v>
      </c>
      <c r="B172" s="215" t="s">
        <v>1493</v>
      </c>
      <c r="C172" s="215" t="s">
        <v>328</v>
      </c>
      <c r="D172" s="215" t="s">
        <v>1300</v>
      </c>
      <c r="E172" s="215" t="s">
        <v>640</v>
      </c>
      <c r="F172" s="392"/>
      <c r="G172" s="393">
        <v>10.45</v>
      </c>
      <c r="H172" s="392"/>
      <c r="I172" s="215" t="s">
        <v>1296</v>
      </c>
      <c r="K172" s="393">
        <v>10.45</v>
      </c>
      <c r="L172" s="393">
        <v>0</v>
      </c>
      <c r="M172" s="392">
        <v>0</v>
      </c>
      <c r="N172" s="215" t="s">
        <v>1493</v>
      </c>
      <c r="O172" s="215" t="s">
        <v>1545</v>
      </c>
    </row>
    <row r="173" spans="1:15">
      <c r="A173" s="215" t="s">
        <v>1493</v>
      </c>
      <c r="B173" s="215" t="s">
        <v>1493</v>
      </c>
      <c r="C173" s="215" t="s">
        <v>328</v>
      </c>
      <c r="D173" s="215" t="s">
        <v>1300</v>
      </c>
      <c r="E173" s="215" t="s">
        <v>640</v>
      </c>
      <c r="F173" s="392"/>
      <c r="G173" s="393">
        <v>10.45</v>
      </c>
      <c r="H173" s="392"/>
      <c r="I173" s="215" t="s">
        <v>1296</v>
      </c>
      <c r="K173" s="393">
        <v>10.45</v>
      </c>
      <c r="L173" s="393">
        <v>0</v>
      </c>
      <c r="M173" s="392">
        <v>0</v>
      </c>
      <c r="N173" s="215" t="s">
        <v>1493</v>
      </c>
      <c r="O173" s="215" t="s">
        <v>1545</v>
      </c>
    </row>
    <row r="174" spans="1:15">
      <c r="A174" s="215" t="s">
        <v>1493</v>
      </c>
      <c r="B174" s="215" t="s">
        <v>1493</v>
      </c>
      <c r="C174" s="215" t="s">
        <v>328</v>
      </c>
      <c r="D174" s="215" t="s">
        <v>1300</v>
      </c>
      <c r="E174" s="215" t="s">
        <v>640</v>
      </c>
      <c r="F174" s="392"/>
      <c r="G174" s="393">
        <v>10.45</v>
      </c>
      <c r="H174" s="392"/>
      <c r="I174" s="215" t="s">
        <v>1296</v>
      </c>
      <c r="K174" s="393">
        <v>10.45</v>
      </c>
      <c r="L174" s="393">
        <v>0</v>
      </c>
      <c r="M174" s="392">
        <v>0</v>
      </c>
      <c r="N174" s="215" t="s">
        <v>1493</v>
      </c>
      <c r="O174" s="215" t="s">
        <v>1545</v>
      </c>
    </row>
    <row r="175" spans="1:15">
      <c r="A175" s="215" t="s">
        <v>1493</v>
      </c>
      <c r="B175" s="215" t="s">
        <v>1493</v>
      </c>
      <c r="C175" s="215" t="s">
        <v>328</v>
      </c>
      <c r="D175" s="215" t="s">
        <v>1300</v>
      </c>
      <c r="E175" s="215" t="s">
        <v>640</v>
      </c>
      <c r="F175" s="392"/>
      <c r="G175" s="393">
        <v>10.45</v>
      </c>
      <c r="H175" s="392"/>
      <c r="I175" s="215" t="s">
        <v>1296</v>
      </c>
      <c r="K175" s="393">
        <v>10.45</v>
      </c>
      <c r="L175" s="393">
        <v>0</v>
      </c>
      <c r="M175" s="392">
        <v>0</v>
      </c>
      <c r="N175" s="215" t="s">
        <v>1493</v>
      </c>
      <c r="O175" s="215" t="s">
        <v>1545</v>
      </c>
    </row>
    <row r="176" spans="1:15">
      <c r="A176" s="215" t="s">
        <v>1493</v>
      </c>
      <c r="B176" s="215" t="s">
        <v>1493</v>
      </c>
      <c r="C176" s="215" t="s">
        <v>328</v>
      </c>
      <c r="D176" s="215" t="s">
        <v>1300</v>
      </c>
      <c r="E176" s="215" t="s">
        <v>640</v>
      </c>
      <c r="F176" s="392"/>
      <c r="G176" s="393">
        <v>10.45</v>
      </c>
      <c r="H176" s="392"/>
      <c r="I176" s="215" t="s">
        <v>1296</v>
      </c>
      <c r="K176" s="393">
        <v>10.45</v>
      </c>
      <c r="L176" s="393">
        <v>0</v>
      </c>
      <c r="M176" s="392">
        <v>0</v>
      </c>
      <c r="N176" s="215" t="s">
        <v>1493</v>
      </c>
      <c r="O176" s="215" t="s">
        <v>1545</v>
      </c>
    </row>
    <row r="177" spans="1:15">
      <c r="A177" s="215" t="s">
        <v>1493</v>
      </c>
      <c r="B177" s="215" t="s">
        <v>1493</v>
      </c>
      <c r="C177" s="215" t="s">
        <v>328</v>
      </c>
      <c r="D177" s="215" t="s">
        <v>1300</v>
      </c>
      <c r="E177" s="215" t="s">
        <v>640</v>
      </c>
      <c r="F177" s="392"/>
      <c r="G177" s="393">
        <v>10.45</v>
      </c>
      <c r="H177" s="392"/>
      <c r="I177" s="215" t="s">
        <v>1296</v>
      </c>
      <c r="K177" s="393">
        <v>10.45</v>
      </c>
      <c r="L177" s="393">
        <v>0</v>
      </c>
      <c r="M177" s="392">
        <v>0</v>
      </c>
      <c r="N177" s="215" t="s">
        <v>1493</v>
      </c>
      <c r="O177" s="215" t="s">
        <v>1545</v>
      </c>
    </row>
    <row r="178" spans="1:15">
      <c r="A178" s="215" t="s">
        <v>1493</v>
      </c>
      <c r="B178" s="215" t="s">
        <v>1493</v>
      </c>
      <c r="C178" s="215" t="s">
        <v>328</v>
      </c>
      <c r="D178" s="215" t="s">
        <v>1300</v>
      </c>
      <c r="E178" s="215" t="s">
        <v>640</v>
      </c>
      <c r="F178" s="392"/>
      <c r="G178" s="393">
        <v>10.45</v>
      </c>
      <c r="H178" s="392"/>
      <c r="I178" s="215" t="s">
        <v>1296</v>
      </c>
      <c r="K178" s="393">
        <v>10.45</v>
      </c>
      <c r="L178" s="393">
        <v>0</v>
      </c>
      <c r="M178" s="392">
        <v>0</v>
      </c>
      <c r="N178" s="215" t="s">
        <v>1493</v>
      </c>
      <c r="O178" s="215" t="s">
        <v>1545</v>
      </c>
    </row>
    <row r="179" spans="1:15">
      <c r="A179" s="215" t="s">
        <v>1493</v>
      </c>
      <c r="B179" s="215" t="s">
        <v>1493</v>
      </c>
      <c r="C179" s="215" t="s">
        <v>328</v>
      </c>
      <c r="D179" s="215" t="s">
        <v>1300</v>
      </c>
      <c r="E179" s="215" t="s">
        <v>640</v>
      </c>
      <c r="F179" s="392"/>
      <c r="G179" s="393">
        <v>10.45</v>
      </c>
      <c r="H179" s="392"/>
      <c r="I179" s="215" t="s">
        <v>1296</v>
      </c>
      <c r="K179" s="393">
        <v>10.45</v>
      </c>
      <c r="L179" s="393">
        <v>0</v>
      </c>
      <c r="M179" s="392">
        <v>0</v>
      </c>
      <c r="N179" s="215" t="s">
        <v>1493</v>
      </c>
      <c r="O179" s="215" t="s">
        <v>1545</v>
      </c>
    </row>
    <row r="180" spans="1:15">
      <c r="A180" s="215" t="s">
        <v>1493</v>
      </c>
      <c r="B180" s="215" t="s">
        <v>1493</v>
      </c>
      <c r="C180" s="215" t="s">
        <v>328</v>
      </c>
      <c r="D180" s="215" t="s">
        <v>1300</v>
      </c>
      <c r="E180" s="215" t="s">
        <v>640</v>
      </c>
      <c r="F180" s="392"/>
      <c r="G180" s="393">
        <v>10.45</v>
      </c>
      <c r="H180" s="392"/>
      <c r="I180" s="215" t="s">
        <v>1296</v>
      </c>
      <c r="K180" s="393">
        <v>10.45</v>
      </c>
      <c r="L180" s="393">
        <v>0</v>
      </c>
      <c r="M180" s="392">
        <v>0</v>
      </c>
      <c r="N180" s="215" t="s">
        <v>1493</v>
      </c>
      <c r="O180" s="215" t="s">
        <v>1545</v>
      </c>
    </row>
    <row r="181" spans="1:15">
      <c r="A181" s="215" t="s">
        <v>1493</v>
      </c>
      <c r="B181" s="215" t="s">
        <v>1493</v>
      </c>
      <c r="C181" s="215" t="s">
        <v>328</v>
      </c>
      <c r="D181" s="215" t="s">
        <v>1300</v>
      </c>
      <c r="E181" s="215" t="s">
        <v>640</v>
      </c>
      <c r="F181" s="392"/>
      <c r="G181" s="393">
        <v>10.45</v>
      </c>
      <c r="H181" s="392">
        <v>765774.57000000298</v>
      </c>
      <c r="I181" s="215" t="s">
        <v>1296</v>
      </c>
      <c r="K181" s="393">
        <v>10.45</v>
      </c>
      <c r="L181" s="393">
        <v>0</v>
      </c>
      <c r="M181" s="392">
        <v>0</v>
      </c>
      <c r="N181" s="215" t="s">
        <v>1493</v>
      </c>
      <c r="O181" s="215" t="s">
        <v>1545</v>
      </c>
    </row>
    <row r="182" spans="1:15">
      <c r="A182" s="215" t="s">
        <v>1546</v>
      </c>
      <c r="B182" s="215" t="s">
        <v>1423</v>
      </c>
      <c r="C182" s="215" t="s">
        <v>1239</v>
      </c>
      <c r="D182" s="215" t="s">
        <v>1547</v>
      </c>
      <c r="E182" s="215" t="s">
        <v>1401</v>
      </c>
      <c r="F182" s="392"/>
      <c r="G182" s="393">
        <v>4540.9399999999996</v>
      </c>
      <c r="H182" s="392">
        <v>761233.63000000303</v>
      </c>
      <c r="I182" s="215" t="s">
        <v>1296</v>
      </c>
      <c r="J182" s="215" t="s">
        <v>1299</v>
      </c>
      <c r="K182" s="393">
        <v>4540.9399999999996</v>
      </c>
      <c r="L182" s="393">
        <v>0</v>
      </c>
      <c r="M182" s="392">
        <v>0</v>
      </c>
      <c r="N182" s="215" t="s">
        <v>1493</v>
      </c>
    </row>
    <row r="183" spans="1:15">
      <c r="A183" s="215" t="s">
        <v>1493</v>
      </c>
      <c r="B183" s="215" t="s">
        <v>1493</v>
      </c>
      <c r="C183" s="215" t="s">
        <v>328</v>
      </c>
      <c r="D183" s="215" t="s">
        <v>1300</v>
      </c>
      <c r="E183" s="215" t="s">
        <v>640</v>
      </c>
      <c r="F183" s="392"/>
      <c r="G183" s="393">
        <v>10.45</v>
      </c>
      <c r="H183" s="392"/>
      <c r="I183" s="215" t="s">
        <v>1296</v>
      </c>
      <c r="K183" s="393">
        <v>10.45</v>
      </c>
      <c r="L183" s="393">
        <v>0</v>
      </c>
      <c r="M183" s="392">
        <v>0</v>
      </c>
      <c r="N183" s="215" t="s">
        <v>1493</v>
      </c>
      <c r="O183" s="215" t="s">
        <v>1545</v>
      </c>
    </row>
    <row r="184" spans="1:15">
      <c r="A184" s="215" t="s">
        <v>1493</v>
      </c>
      <c r="B184" s="215" t="s">
        <v>1493</v>
      </c>
      <c r="C184" s="215" t="s">
        <v>328</v>
      </c>
      <c r="D184" s="215" t="s">
        <v>1300</v>
      </c>
      <c r="E184" s="215" t="s">
        <v>640</v>
      </c>
      <c r="F184" s="392"/>
      <c r="G184" s="393">
        <v>10.45</v>
      </c>
      <c r="H184" s="392"/>
      <c r="I184" s="215" t="s">
        <v>1296</v>
      </c>
      <c r="K184" s="393">
        <v>10.45</v>
      </c>
      <c r="L184" s="393">
        <v>0</v>
      </c>
      <c r="M184" s="392">
        <v>0</v>
      </c>
      <c r="N184" s="215" t="s">
        <v>1493</v>
      </c>
      <c r="O184" s="215" t="s">
        <v>1545</v>
      </c>
    </row>
    <row r="185" spans="1:15">
      <c r="A185" s="215" t="s">
        <v>1493</v>
      </c>
      <c r="B185" s="215" t="s">
        <v>1493</v>
      </c>
      <c r="C185" s="215" t="s">
        <v>328</v>
      </c>
      <c r="D185" s="215" t="s">
        <v>1300</v>
      </c>
      <c r="E185" s="215" t="s">
        <v>640</v>
      </c>
      <c r="F185" s="392"/>
      <c r="G185" s="393">
        <v>10.45</v>
      </c>
      <c r="H185" s="392"/>
      <c r="I185" s="215" t="s">
        <v>1296</v>
      </c>
      <c r="K185" s="393">
        <v>10.45</v>
      </c>
      <c r="L185" s="393">
        <v>0</v>
      </c>
      <c r="M185" s="392">
        <v>0</v>
      </c>
      <c r="N185" s="215" t="s">
        <v>1493</v>
      </c>
      <c r="O185" s="215" t="s">
        <v>1545</v>
      </c>
    </row>
    <row r="186" spans="1:15">
      <c r="A186" s="215" t="s">
        <v>1493</v>
      </c>
      <c r="B186" s="215" t="s">
        <v>1493</v>
      </c>
      <c r="C186" s="215" t="s">
        <v>328</v>
      </c>
      <c r="D186" s="215" t="s">
        <v>1300</v>
      </c>
      <c r="E186" s="215" t="s">
        <v>640</v>
      </c>
      <c r="F186" s="392"/>
      <c r="G186" s="393">
        <v>10.45</v>
      </c>
      <c r="H186" s="392"/>
      <c r="I186" s="215" t="s">
        <v>1296</v>
      </c>
      <c r="K186" s="393">
        <v>10.45</v>
      </c>
      <c r="L186" s="393">
        <v>0</v>
      </c>
      <c r="M186" s="392">
        <v>0</v>
      </c>
      <c r="N186" s="215" t="s">
        <v>1493</v>
      </c>
      <c r="O186" s="215" t="s">
        <v>1545</v>
      </c>
    </row>
    <row r="187" spans="1:15">
      <c r="A187" s="215" t="s">
        <v>1493</v>
      </c>
      <c r="B187" s="215" t="s">
        <v>1493</v>
      </c>
      <c r="C187" s="215" t="s">
        <v>328</v>
      </c>
      <c r="D187" s="215" t="s">
        <v>1300</v>
      </c>
      <c r="E187" s="215" t="s">
        <v>640</v>
      </c>
      <c r="F187" s="392"/>
      <c r="G187" s="393">
        <v>10.45</v>
      </c>
      <c r="H187" s="392"/>
      <c r="I187" s="215" t="s">
        <v>1296</v>
      </c>
      <c r="K187" s="393">
        <v>10.45</v>
      </c>
      <c r="L187" s="393">
        <v>0</v>
      </c>
      <c r="M187" s="392">
        <v>0</v>
      </c>
      <c r="N187" s="215" t="s">
        <v>1493</v>
      </c>
      <c r="O187" s="215" t="s">
        <v>1545</v>
      </c>
    </row>
    <row r="188" spans="1:15">
      <c r="A188" s="215" t="s">
        <v>1493</v>
      </c>
      <c r="B188" s="215" t="s">
        <v>1493</v>
      </c>
      <c r="C188" s="215" t="s">
        <v>1406</v>
      </c>
      <c r="D188" s="215" t="s">
        <v>1548</v>
      </c>
      <c r="E188" s="215" t="s">
        <v>1365</v>
      </c>
      <c r="F188" s="392"/>
      <c r="G188" s="393">
        <v>0.3</v>
      </c>
      <c r="H188" s="392"/>
      <c r="I188" s="215" t="s">
        <v>1296</v>
      </c>
      <c r="K188" s="393">
        <v>0.3</v>
      </c>
      <c r="L188" s="393">
        <v>0</v>
      </c>
      <c r="M188" s="392">
        <v>0</v>
      </c>
      <c r="N188" s="215" t="s">
        <v>1493</v>
      </c>
    </row>
    <row r="189" spans="1:15">
      <c r="A189" s="215" t="s">
        <v>1493</v>
      </c>
      <c r="B189" s="215" t="s">
        <v>1493</v>
      </c>
      <c r="C189" s="215" t="s">
        <v>1222</v>
      </c>
      <c r="D189" s="215" t="s">
        <v>1549</v>
      </c>
      <c r="E189" s="215" t="s">
        <v>1094</v>
      </c>
      <c r="F189" s="392"/>
      <c r="G189" s="393">
        <v>530</v>
      </c>
      <c r="H189" s="392">
        <v>760651.08000000322</v>
      </c>
      <c r="I189" s="215" t="s">
        <v>1296</v>
      </c>
      <c r="J189" s="215" t="s">
        <v>1301</v>
      </c>
      <c r="K189" s="393">
        <v>530</v>
      </c>
      <c r="L189" s="393">
        <v>0</v>
      </c>
      <c r="M189" s="392">
        <v>0</v>
      </c>
      <c r="N189" s="215" t="s">
        <v>1493</v>
      </c>
      <c r="O189" s="215" t="s">
        <v>1417</v>
      </c>
    </row>
    <row r="190" spans="1:15">
      <c r="A190" s="215" t="s">
        <v>1550</v>
      </c>
      <c r="B190" s="215" t="s">
        <v>1493</v>
      </c>
      <c r="C190" s="215" t="s">
        <v>1222</v>
      </c>
      <c r="D190" s="215" t="s">
        <v>1551</v>
      </c>
      <c r="E190" s="215" t="s">
        <v>1477</v>
      </c>
      <c r="F190" s="392"/>
      <c r="G190" s="393">
        <v>1636.98</v>
      </c>
      <c r="H190" s="392"/>
      <c r="I190" s="215" t="s">
        <v>1296</v>
      </c>
      <c r="J190" s="215" t="s">
        <v>1301</v>
      </c>
      <c r="K190" s="393">
        <v>1636.98</v>
      </c>
      <c r="L190" s="393">
        <v>0</v>
      </c>
      <c r="M190" s="392">
        <v>0</v>
      </c>
      <c r="N190" s="215" t="s">
        <v>1493</v>
      </c>
      <c r="O190" s="215" t="s">
        <v>1417</v>
      </c>
    </row>
    <row r="191" spans="1:15">
      <c r="A191" s="215" t="s">
        <v>1550</v>
      </c>
      <c r="B191" s="215" t="s">
        <v>1493</v>
      </c>
      <c r="C191" s="215" t="s">
        <v>255</v>
      </c>
      <c r="D191" s="215" t="s">
        <v>1551</v>
      </c>
      <c r="E191" s="215" t="s">
        <v>1477</v>
      </c>
      <c r="F191" s="392"/>
      <c r="G191" s="393">
        <v>261.89999999999998</v>
      </c>
      <c r="H191" s="392">
        <v>758752.20000000321</v>
      </c>
      <c r="I191" s="215" t="s">
        <v>1296</v>
      </c>
      <c r="J191" s="215" t="s">
        <v>1301</v>
      </c>
      <c r="K191" s="393">
        <v>261.89999999999998</v>
      </c>
      <c r="L191" s="393">
        <v>0</v>
      </c>
      <c r="M191" s="392">
        <v>0</v>
      </c>
      <c r="N191" s="215" t="s">
        <v>1493</v>
      </c>
      <c r="O191" s="215" t="s">
        <v>1417</v>
      </c>
    </row>
    <row r="192" spans="1:15">
      <c r="A192" s="215" t="s">
        <v>1493</v>
      </c>
      <c r="B192" s="215" t="s">
        <v>1493</v>
      </c>
      <c r="C192" s="215" t="s">
        <v>1222</v>
      </c>
      <c r="D192" s="215" t="s">
        <v>1481</v>
      </c>
      <c r="E192" s="215" t="s">
        <v>1482</v>
      </c>
      <c r="F192" s="392"/>
      <c r="G192" s="393">
        <v>288.89999999999998</v>
      </c>
      <c r="H192" s="392"/>
      <c r="I192" s="215" t="s">
        <v>1296</v>
      </c>
      <c r="J192" s="215" t="s">
        <v>1301</v>
      </c>
      <c r="K192" s="393">
        <v>288.89999999999998</v>
      </c>
      <c r="L192" s="393">
        <v>0</v>
      </c>
      <c r="M192" s="392">
        <v>0</v>
      </c>
      <c r="N192" s="215" t="s">
        <v>1493</v>
      </c>
      <c r="O192" s="215" t="s">
        <v>1417</v>
      </c>
    </row>
    <row r="193" spans="1:15">
      <c r="A193" s="215" t="s">
        <v>1493</v>
      </c>
      <c r="B193" s="215" t="s">
        <v>1493</v>
      </c>
      <c r="C193" s="215" t="s">
        <v>255</v>
      </c>
      <c r="D193" s="215" t="s">
        <v>1481</v>
      </c>
      <c r="E193" s="215" t="s">
        <v>1482</v>
      </c>
      <c r="F193" s="392"/>
      <c r="G193" s="393">
        <v>492.58</v>
      </c>
      <c r="H193" s="392"/>
      <c r="I193" s="215" t="s">
        <v>1296</v>
      </c>
      <c r="J193" s="215" t="s">
        <v>1301</v>
      </c>
      <c r="K193" s="393">
        <v>492.58</v>
      </c>
      <c r="L193" s="393">
        <v>0</v>
      </c>
      <c r="M193" s="392">
        <v>0</v>
      </c>
      <c r="N193" s="215" t="s">
        <v>1493</v>
      </c>
      <c r="O193" s="215" t="s">
        <v>1417</v>
      </c>
    </row>
    <row r="194" spans="1:15">
      <c r="A194" s="215" t="s">
        <v>1493</v>
      </c>
      <c r="B194" s="215" t="s">
        <v>1493</v>
      </c>
      <c r="C194" s="215" t="s">
        <v>1267</v>
      </c>
      <c r="D194" s="215" t="s">
        <v>1552</v>
      </c>
      <c r="E194" s="215" t="s">
        <v>640</v>
      </c>
      <c r="F194" s="392">
        <v>3405.69</v>
      </c>
      <c r="G194" s="393"/>
      <c r="H194" s="392"/>
      <c r="I194" s="215" t="s">
        <v>1296</v>
      </c>
      <c r="K194" s="392">
        <v>3405.69</v>
      </c>
      <c r="L194" s="393">
        <v>0</v>
      </c>
      <c r="M194" s="392">
        <v>0</v>
      </c>
      <c r="N194" s="215" t="s">
        <v>1493</v>
      </c>
    </row>
    <row r="195" spans="1:15">
      <c r="A195" s="215" t="s">
        <v>1493</v>
      </c>
      <c r="B195" s="215" t="s">
        <v>1423</v>
      </c>
      <c r="C195" s="215" t="s">
        <v>1239</v>
      </c>
      <c r="D195" s="215" t="s">
        <v>1553</v>
      </c>
      <c r="E195" s="215" t="s">
        <v>1554</v>
      </c>
      <c r="F195" s="392"/>
      <c r="G195" s="393">
        <v>3405.69</v>
      </c>
      <c r="H195" s="392"/>
      <c r="I195" s="215" t="s">
        <v>1296</v>
      </c>
      <c r="K195" s="393">
        <v>3405.69</v>
      </c>
      <c r="L195" s="393">
        <v>0</v>
      </c>
      <c r="M195" s="392">
        <v>0</v>
      </c>
      <c r="N195" s="215" t="s">
        <v>1493</v>
      </c>
    </row>
    <row r="196" spans="1:15">
      <c r="A196" s="215" t="s">
        <v>1493</v>
      </c>
      <c r="B196" s="215" t="s">
        <v>1423</v>
      </c>
      <c r="C196" s="215" t="s">
        <v>1239</v>
      </c>
      <c r="D196" s="215" t="s">
        <v>1555</v>
      </c>
      <c r="E196" s="215" t="s">
        <v>1554</v>
      </c>
      <c r="F196" s="392"/>
      <c r="G196" s="393">
        <v>3405.69</v>
      </c>
      <c r="H196" s="392">
        <v>754565.03000000329</v>
      </c>
      <c r="I196" s="215" t="s">
        <v>1296</v>
      </c>
      <c r="J196" s="215" t="s">
        <v>1299</v>
      </c>
      <c r="K196" s="393">
        <v>3405.69</v>
      </c>
      <c r="L196" s="393">
        <v>0</v>
      </c>
      <c r="M196" s="392">
        <v>0</v>
      </c>
      <c r="N196" s="215" t="s">
        <v>1546</v>
      </c>
    </row>
    <row r="197" spans="1:15">
      <c r="A197" s="215" t="s">
        <v>1556</v>
      </c>
      <c r="B197" s="215" t="s">
        <v>1423</v>
      </c>
      <c r="C197" s="215" t="s">
        <v>1239</v>
      </c>
      <c r="D197" s="215" t="s">
        <v>1557</v>
      </c>
      <c r="E197" s="215" t="s">
        <v>1363</v>
      </c>
      <c r="F197" s="392"/>
      <c r="G197" s="393">
        <v>3405.69</v>
      </c>
      <c r="H197" s="392"/>
      <c r="I197" s="215" t="s">
        <v>1296</v>
      </c>
      <c r="J197" s="215" t="s">
        <v>1299</v>
      </c>
      <c r="K197" s="393">
        <v>3405.69</v>
      </c>
      <c r="L197" s="393">
        <v>0</v>
      </c>
      <c r="M197" s="392">
        <v>0</v>
      </c>
      <c r="N197" s="215" t="s">
        <v>1546</v>
      </c>
    </row>
    <row r="198" spans="1:15">
      <c r="A198" s="215" t="s">
        <v>1556</v>
      </c>
      <c r="B198" s="215" t="s">
        <v>1423</v>
      </c>
      <c r="C198" s="215" t="s">
        <v>1239</v>
      </c>
      <c r="D198" s="215" t="s">
        <v>1558</v>
      </c>
      <c r="E198" s="215" t="s">
        <v>1410</v>
      </c>
      <c r="F198" s="392"/>
      <c r="G198" s="393">
        <v>5322.36</v>
      </c>
      <c r="H198" s="392">
        <v>745836.98000000336</v>
      </c>
      <c r="I198" s="215" t="s">
        <v>1296</v>
      </c>
      <c r="J198" s="215" t="s">
        <v>1299</v>
      </c>
      <c r="K198" s="393">
        <v>5322.36</v>
      </c>
      <c r="L198" s="393">
        <v>0</v>
      </c>
      <c r="M198" s="392">
        <v>0</v>
      </c>
      <c r="N198" s="215" t="s">
        <v>1546</v>
      </c>
    </row>
    <row r="199" spans="1:15">
      <c r="A199" s="215" t="s">
        <v>1559</v>
      </c>
      <c r="B199" s="215" t="s">
        <v>1546</v>
      </c>
      <c r="C199" s="215" t="s">
        <v>1224</v>
      </c>
      <c r="D199" s="215" t="s">
        <v>1560</v>
      </c>
      <c r="E199" s="215" t="s">
        <v>1561</v>
      </c>
      <c r="F199" s="392"/>
      <c r="G199" s="393">
        <v>150.65</v>
      </c>
      <c r="H199" s="392"/>
      <c r="I199" s="215" t="s">
        <v>1296</v>
      </c>
      <c r="J199" s="215" t="s">
        <v>1301</v>
      </c>
      <c r="K199" s="393">
        <v>150.65</v>
      </c>
      <c r="L199" s="393">
        <v>0</v>
      </c>
      <c r="M199" s="392">
        <v>0</v>
      </c>
      <c r="N199" s="215" t="s">
        <v>1546</v>
      </c>
      <c r="O199" s="215" t="s">
        <v>1417</v>
      </c>
    </row>
    <row r="200" spans="1:15">
      <c r="A200" s="215" t="s">
        <v>1559</v>
      </c>
      <c r="B200" s="215" t="s">
        <v>1546</v>
      </c>
      <c r="C200" s="215" t="s">
        <v>1224</v>
      </c>
      <c r="D200" s="215" t="s">
        <v>1562</v>
      </c>
      <c r="E200" s="215" t="s">
        <v>1080</v>
      </c>
      <c r="F200" s="392"/>
      <c r="G200" s="393">
        <v>1440</v>
      </c>
      <c r="H200" s="392">
        <v>744246.33000000333</v>
      </c>
      <c r="I200" s="215" t="s">
        <v>1296</v>
      </c>
      <c r="J200" s="215" t="s">
        <v>1301</v>
      </c>
      <c r="K200" s="393">
        <v>1440</v>
      </c>
      <c r="L200" s="393">
        <v>0</v>
      </c>
      <c r="M200" s="392">
        <v>0</v>
      </c>
      <c r="N200" s="215" t="s">
        <v>1546</v>
      </c>
      <c r="O200" s="215" t="s">
        <v>1417</v>
      </c>
    </row>
    <row r="201" spans="1:15">
      <c r="A201" s="215" t="s">
        <v>1546</v>
      </c>
      <c r="B201" s="215" t="s">
        <v>1546</v>
      </c>
      <c r="C201" s="215" t="s">
        <v>328</v>
      </c>
      <c r="D201" s="215" t="s">
        <v>1300</v>
      </c>
      <c r="E201" s="215" t="s">
        <v>640</v>
      </c>
      <c r="F201" s="392"/>
      <c r="G201" s="393">
        <v>10.45</v>
      </c>
      <c r="H201" s="392"/>
      <c r="I201" s="215" t="s">
        <v>1296</v>
      </c>
      <c r="K201" s="393">
        <v>10.45</v>
      </c>
      <c r="L201" s="393">
        <v>0</v>
      </c>
      <c r="M201" s="392">
        <v>0</v>
      </c>
      <c r="N201" s="215" t="s">
        <v>1546</v>
      </c>
      <c r="O201" s="215" t="s">
        <v>1563</v>
      </c>
    </row>
    <row r="202" spans="1:15">
      <c r="A202" s="215" t="s">
        <v>1546</v>
      </c>
      <c r="B202" s="215" t="s">
        <v>1546</v>
      </c>
      <c r="C202" s="215" t="s">
        <v>328</v>
      </c>
      <c r="D202" s="215" t="s">
        <v>1300</v>
      </c>
      <c r="E202" s="215" t="s">
        <v>640</v>
      </c>
      <c r="F202" s="392"/>
      <c r="G202" s="393">
        <v>10.45</v>
      </c>
      <c r="H202" s="392">
        <v>744225.43000000343</v>
      </c>
      <c r="I202" s="215" t="s">
        <v>1296</v>
      </c>
      <c r="K202" s="393">
        <v>10.45</v>
      </c>
      <c r="L202" s="393">
        <v>0</v>
      </c>
      <c r="M202" s="392">
        <v>0</v>
      </c>
      <c r="N202" s="215" t="s">
        <v>1546</v>
      </c>
      <c r="O202" s="215" t="s">
        <v>1563</v>
      </c>
    </row>
    <row r="203" spans="1:15">
      <c r="A203" s="215" t="s">
        <v>1318</v>
      </c>
      <c r="B203" s="215" t="s">
        <v>1427</v>
      </c>
      <c r="C203" s="215" t="s">
        <v>1229</v>
      </c>
      <c r="D203" s="215" t="s">
        <v>1564</v>
      </c>
      <c r="E203" s="215" t="s">
        <v>1055</v>
      </c>
      <c r="F203" s="392"/>
      <c r="G203" s="393">
        <v>38606.92</v>
      </c>
      <c r="H203" s="392">
        <v>705618.51000000339</v>
      </c>
      <c r="I203" s="215" t="s">
        <v>1296</v>
      </c>
      <c r="J203" s="215" t="s">
        <v>1299</v>
      </c>
      <c r="K203" s="393">
        <v>38606.92</v>
      </c>
      <c r="L203" s="393">
        <v>0</v>
      </c>
      <c r="M203" s="392">
        <v>0</v>
      </c>
      <c r="N203" s="215" t="s">
        <v>1559</v>
      </c>
      <c r="O203" s="215" t="s">
        <v>1565</v>
      </c>
    </row>
    <row r="204" spans="1:15">
      <c r="A204" s="215" t="s">
        <v>1463</v>
      </c>
      <c r="B204" s="215" t="s">
        <v>1427</v>
      </c>
      <c r="C204" s="215" t="s">
        <v>1230</v>
      </c>
      <c r="D204" s="215" t="s">
        <v>1566</v>
      </c>
      <c r="E204" s="215" t="s">
        <v>1567</v>
      </c>
      <c r="F204" s="392"/>
      <c r="G204" s="393">
        <v>450</v>
      </c>
      <c r="H204" s="392">
        <v>705168.51000000339</v>
      </c>
      <c r="I204" s="215" t="s">
        <v>1296</v>
      </c>
      <c r="J204" s="215" t="s">
        <v>1299</v>
      </c>
      <c r="K204" s="393">
        <v>450</v>
      </c>
      <c r="L204" s="393">
        <v>0</v>
      </c>
      <c r="M204" s="392">
        <v>0</v>
      </c>
      <c r="N204" s="215" t="s">
        <v>1559</v>
      </c>
      <c r="O204" s="215" t="s">
        <v>1568</v>
      </c>
    </row>
    <row r="205" spans="1:15">
      <c r="A205" s="215" t="s">
        <v>1569</v>
      </c>
      <c r="B205" s="215" t="s">
        <v>1322</v>
      </c>
      <c r="C205" s="215" t="s">
        <v>1226</v>
      </c>
      <c r="D205" s="215" t="s">
        <v>1570</v>
      </c>
      <c r="E205" s="215" t="s">
        <v>1210</v>
      </c>
      <c r="F205" s="392"/>
      <c r="G205" s="393">
        <v>109123.53</v>
      </c>
      <c r="H205" s="392">
        <v>596044.98000000336</v>
      </c>
      <c r="I205" s="215" t="s">
        <v>1296</v>
      </c>
      <c r="J205" s="215" t="s">
        <v>1299</v>
      </c>
      <c r="K205" s="393">
        <v>109123.53</v>
      </c>
      <c r="L205" s="393">
        <v>0</v>
      </c>
      <c r="M205" s="392">
        <v>0</v>
      </c>
      <c r="N205" s="215" t="s">
        <v>1559</v>
      </c>
      <c r="O205" s="215" t="s">
        <v>1328</v>
      </c>
    </row>
    <row r="206" spans="1:15">
      <c r="A206" s="215" t="s">
        <v>1493</v>
      </c>
      <c r="B206" s="215" t="s">
        <v>1571</v>
      </c>
      <c r="C206" s="215" t="s">
        <v>1222</v>
      </c>
      <c r="D206" s="215" t="s">
        <v>1572</v>
      </c>
      <c r="E206" s="215" t="s">
        <v>1573</v>
      </c>
      <c r="F206" s="392"/>
      <c r="G206" s="393">
        <v>2857.14</v>
      </c>
      <c r="H206" s="392"/>
      <c r="I206" s="215" t="s">
        <v>1296</v>
      </c>
      <c r="J206" s="215" t="s">
        <v>1301</v>
      </c>
      <c r="K206" s="393">
        <v>2857.14</v>
      </c>
      <c r="L206" s="393">
        <v>0</v>
      </c>
      <c r="M206" s="392">
        <v>0</v>
      </c>
      <c r="N206" s="215" t="s">
        <v>1559</v>
      </c>
    </row>
    <row r="207" spans="1:15">
      <c r="A207" s="215" t="s">
        <v>1493</v>
      </c>
      <c r="B207" s="215" t="s">
        <v>1571</v>
      </c>
      <c r="C207" s="215" t="s">
        <v>255</v>
      </c>
      <c r="D207" s="215" t="s">
        <v>1574</v>
      </c>
      <c r="E207" s="215" t="s">
        <v>1573</v>
      </c>
      <c r="F207" s="392"/>
      <c r="G207" s="393">
        <v>1752.3</v>
      </c>
      <c r="H207" s="392"/>
      <c r="I207" s="215" t="s">
        <v>1296</v>
      </c>
      <c r="J207" s="215" t="s">
        <v>1301</v>
      </c>
      <c r="K207" s="393">
        <v>1752.3</v>
      </c>
      <c r="L207" s="393">
        <v>0</v>
      </c>
      <c r="M207" s="392">
        <v>0</v>
      </c>
      <c r="N207" s="215" t="s">
        <v>1559</v>
      </c>
    </row>
    <row r="208" spans="1:15">
      <c r="A208" s="215" t="s">
        <v>1493</v>
      </c>
      <c r="B208" s="215" t="s">
        <v>1571</v>
      </c>
      <c r="C208" s="215" t="s">
        <v>1222</v>
      </c>
      <c r="D208" s="215" t="s">
        <v>1575</v>
      </c>
      <c r="E208" s="215" t="s">
        <v>1573</v>
      </c>
      <c r="F208" s="392"/>
      <c r="G208" s="393">
        <v>1349.8</v>
      </c>
      <c r="H208" s="392"/>
      <c r="I208" s="215" t="s">
        <v>1296</v>
      </c>
      <c r="J208" s="215" t="s">
        <v>1301</v>
      </c>
      <c r="K208" s="393">
        <v>1349.8</v>
      </c>
      <c r="L208" s="393">
        <v>0</v>
      </c>
      <c r="M208" s="392">
        <v>0</v>
      </c>
      <c r="N208" s="215" t="s">
        <v>1559</v>
      </c>
    </row>
    <row r="209" spans="1:15">
      <c r="A209" s="215" t="s">
        <v>1493</v>
      </c>
      <c r="B209" s="215" t="s">
        <v>1571</v>
      </c>
      <c r="C209" s="215" t="s">
        <v>255</v>
      </c>
      <c r="D209" s="215" t="s">
        <v>1576</v>
      </c>
      <c r="E209" s="215" t="s">
        <v>1573</v>
      </c>
      <c r="F209" s="392"/>
      <c r="G209" s="393">
        <v>1864.1</v>
      </c>
      <c r="H209" s="392">
        <v>588221.64000000327</v>
      </c>
      <c r="I209" s="215" t="s">
        <v>1296</v>
      </c>
      <c r="J209" s="215" t="s">
        <v>1301</v>
      </c>
      <c r="K209" s="393">
        <v>1864.1</v>
      </c>
      <c r="L209" s="393">
        <v>0</v>
      </c>
      <c r="M209" s="392">
        <v>0</v>
      </c>
      <c r="N209" s="215" t="s">
        <v>1559</v>
      </c>
    </row>
    <row r="210" spans="1:15">
      <c r="A210" s="215" t="s">
        <v>1559</v>
      </c>
      <c r="B210" s="215" t="s">
        <v>1423</v>
      </c>
      <c r="C210" s="215" t="s">
        <v>1239</v>
      </c>
      <c r="D210" s="215" t="s">
        <v>1577</v>
      </c>
      <c r="E210" s="215" t="s">
        <v>1396</v>
      </c>
      <c r="F210" s="392"/>
      <c r="G210" s="393">
        <v>1209.6199999999999</v>
      </c>
      <c r="H210" s="392"/>
      <c r="I210" s="215" t="s">
        <v>1296</v>
      </c>
      <c r="J210" s="215" t="s">
        <v>1299</v>
      </c>
      <c r="K210" s="393">
        <v>1209.6199999999999</v>
      </c>
      <c r="L210" s="393">
        <v>0</v>
      </c>
      <c r="M210" s="392">
        <v>0</v>
      </c>
      <c r="N210" s="215" t="s">
        <v>1559</v>
      </c>
    </row>
    <row r="211" spans="1:15">
      <c r="A211" s="215" t="s">
        <v>1559</v>
      </c>
      <c r="B211" s="215" t="s">
        <v>1423</v>
      </c>
      <c r="C211" s="215" t="s">
        <v>1270</v>
      </c>
      <c r="D211" s="215" t="s">
        <v>1578</v>
      </c>
      <c r="E211" s="215" t="s">
        <v>1102</v>
      </c>
      <c r="F211" s="392"/>
      <c r="G211" s="393">
        <v>12000</v>
      </c>
      <c r="H211" s="392"/>
      <c r="I211" s="215" t="s">
        <v>1296</v>
      </c>
      <c r="J211" s="215" t="s">
        <v>1299</v>
      </c>
      <c r="K211" s="393">
        <v>12000</v>
      </c>
      <c r="L211" s="393">
        <v>0</v>
      </c>
      <c r="M211" s="392">
        <v>0</v>
      </c>
      <c r="N211" s="215" t="s">
        <v>1559</v>
      </c>
    </row>
    <row r="212" spans="1:15">
      <c r="A212" s="215" t="s">
        <v>1559</v>
      </c>
      <c r="B212" s="215" t="s">
        <v>1559</v>
      </c>
      <c r="C212" s="215" t="s">
        <v>1222</v>
      </c>
      <c r="D212" s="215" t="s">
        <v>1481</v>
      </c>
      <c r="E212" s="215" t="s">
        <v>1482</v>
      </c>
      <c r="F212" s="392"/>
      <c r="G212" s="393">
        <v>732</v>
      </c>
      <c r="H212" s="392"/>
      <c r="I212" s="215" t="s">
        <v>1296</v>
      </c>
      <c r="J212" s="215" t="s">
        <v>1301</v>
      </c>
      <c r="K212" s="393">
        <v>732</v>
      </c>
      <c r="L212" s="393">
        <v>0</v>
      </c>
      <c r="M212" s="392">
        <v>0</v>
      </c>
      <c r="N212" s="215" t="s">
        <v>1559</v>
      </c>
      <c r="O212" s="215" t="s">
        <v>1417</v>
      </c>
    </row>
    <row r="213" spans="1:15">
      <c r="A213" s="215" t="s">
        <v>1559</v>
      </c>
      <c r="B213" s="215" t="s">
        <v>1559</v>
      </c>
      <c r="C213" s="215" t="s">
        <v>328</v>
      </c>
      <c r="D213" s="215" t="s">
        <v>1300</v>
      </c>
      <c r="E213" s="215" t="s">
        <v>640</v>
      </c>
      <c r="F213" s="392"/>
      <c r="G213" s="393">
        <v>10.45</v>
      </c>
      <c r="H213" s="392"/>
      <c r="I213" s="215" t="s">
        <v>1296</v>
      </c>
      <c r="K213" s="393">
        <v>10.45</v>
      </c>
      <c r="L213" s="393">
        <v>0</v>
      </c>
      <c r="M213" s="392">
        <v>0</v>
      </c>
      <c r="N213" s="215" t="s">
        <v>1559</v>
      </c>
      <c r="O213" s="215" t="s">
        <v>1579</v>
      </c>
    </row>
    <row r="214" spans="1:15">
      <c r="A214" s="215" t="s">
        <v>1559</v>
      </c>
      <c r="B214" s="215" t="s">
        <v>1559</v>
      </c>
      <c r="C214" s="215" t="s">
        <v>328</v>
      </c>
      <c r="D214" s="215" t="s">
        <v>1300</v>
      </c>
      <c r="E214" s="215" t="s">
        <v>640</v>
      </c>
      <c r="F214" s="392"/>
      <c r="G214" s="393">
        <v>10.45</v>
      </c>
      <c r="H214" s="392"/>
      <c r="I214" s="215" t="s">
        <v>1296</v>
      </c>
      <c r="K214" s="393">
        <v>10.45</v>
      </c>
      <c r="L214" s="393">
        <v>0</v>
      </c>
      <c r="M214" s="392">
        <v>0</v>
      </c>
      <c r="N214" s="215" t="s">
        <v>1559</v>
      </c>
      <c r="O214" s="215" t="s">
        <v>1579</v>
      </c>
    </row>
    <row r="215" spans="1:15">
      <c r="A215" s="215" t="s">
        <v>1559</v>
      </c>
      <c r="B215" s="215" t="s">
        <v>1559</v>
      </c>
      <c r="C215" s="215" t="s">
        <v>328</v>
      </c>
      <c r="D215" s="215" t="s">
        <v>1300</v>
      </c>
      <c r="E215" s="215" t="s">
        <v>640</v>
      </c>
      <c r="F215" s="392"/>
      <c r="G215" s="393">
        <v>10.45</v>
      </c>
      <c r="H215" s="392"/>
      <c r="I215" s="215" t="s">
        <v>1296</v>
      </c>
      <c r="K215" s="393">
        <v>10.45</v>
      </c>
      <c r="L215" s="393">
        <v>0</v>
      </c>
      <c r="M215" s="392">
        <v>0</v>
      </c>
      <c r="N215" s="215" t="s">
        <v>1559</v>
      </c>
      <c r="O215" s="215" t="s">
        <v>1579</v>
      </c>
    </row>
    <row r="216" spans="1:15">
      <c r="A216" s="215" t="s">
        <v>1559</v>
      </c>
      <c r="B216" s="215" t="s">
        <v>1559</v>
      </c>
      <c r="C216" s="215" t="s">
        <v>328</v>
      </c>
      <c r="D216" s="215" t="s">
        <v>1300</v>
      </c>
      <c r="E216" s="215" t="s">
        <v>640</v>
      </c>
      <c r="F216" s="392"/>
      <c r="G216" s="393">
        <v>10.45</v>
      </c>
      <c r="H216" s="392"/>
      <c r="I216" s="215" t="s">
        <v>1296</v>
      </c>
      <c r="K216" s="393">
        <v>10.45</v>
      </c>
      <c r="L216" s="393">
        <v>0</v>
      </c>
      <c r="M216" s="392">
        <v>0</v>
      </c>
      <c r="N216" s="215" t="s">
        <v>1559</v>
      </c>
      <c r="O216" s="215" t="s">
        <v>1579</v>
      </c>
    </row>
    <row r="217" spans="1:15">
      <c r="A217" s="215" t="s">
        <v>1559</v>
      </c>
      <c r="B217" s="215" t="s">
        <v>1316</v>
      </c>
      <c r="C217" s="215" t="s">
        <v>1267</v>
      </c>
      <c r="D217" s="215" t="s">
        <v>1580</v>
      </c>
      <c r="E217" s="215" t="s">
        <v>1561</v>
      </c>
      <c r="F217" s="392">
        <v>1128.28</v>
      </c>
      <c r="G217" s="393"/>
      <c r="H217" s="392">
        <v>575366.50000000349</v>
      </c>
      <c r="I217" s="215" t="s">
        <v>1296</v>
      </c>
      <c r="J217" s="215" t="s">
        <v>1299</v>
      </c>
      <c r="K217" s="392">
        <v>1128.28</v>
      </c>
      <c r="L217" s="393">
        <v>0</v>
      </c>
      <c r="M217" s="392">
        <v>0</v>
      </c>
      <c r="N217" s="215" t="s">
        <v>1559</v>
      </c>
    </row>
    <row r="218" spans="1:15">
      <c r="A218" s="215" t="s">
        <v>1581</v>
      </c>
      <c r="B218" s="215" t="s">
        <v>1559</v>
      </c>
      <c r="C218" s="215" t="s">
        <v>255</v>
      </c>
      <c r="D218" s="215" t="s">
        <v>1582</v>
      </c>
      <c r="E218" s="215" t="s">
        <v>1583</v>
      </c>
      <c r="F218" s="392"/>
      <c r="G218" s="393">
        <v>752.5</v>
      </c>
      <c r="H218" s="392">
        <v>574614.00000000349</v>
      </c>
      <c r="I218" s="215" t="s">
        <v>1296</v>
      </c>
      <c r="J218" s="215" t="s">
        <v>1301</v>
      </c>
      <c r="K218" s="393">
        <v>752.5</v>
      </c>
      <c r="L218" s="393">
        <v>0</v>
      </c>
      <c r="M218" s="392">
        <v>0</v>
      </c>
      <c r="N218" s="215" t="s">
        <v>1507</v>
      </c>
      <c r="O218" s="215" t="s">
        <v>1417</v>
      </c>
    </row>
    <row r="219" spans="1:15">
      <c r="A219" s="215" t="s">
        <v>1507</v>
      </c>
      <c r="B219" s="215" t="s">
        <v>1507</v>
      </c>
      <c r="C219" s="215" t="s">
        <v>1222</v>
      </c>
      <c r="D219" s="215" t="s">
        <v>1584</v>
      </c>
      <c r="E219" s="215" t="s">
        <v>1477</v>
      </c>
      <c r="F219" s="392"/>
      <c r="G219" s="393">
        <v>1106</v>
      </c>
      <c r="H219" s="392"/>
      <c r="I219" s="215" t="s">
        <v>1296</v>
      </c>
      <c r="J219" s="215" t="s">
        <v>1301</v>
      </c>
      <c r="K219" s="393">
        <v>1106</v>
      </c>
      <c r="L219" s="393">
        <v>0</v>
      </c>
      <c r="M219" s="392">
        <v>0</v>
      </c>
      <c r="N219" s="215" t="s">
        <v>1507</v>
      </c>
      <c r="O219" s="215" t="s">
        <v>1417</v>
      </c>
    </row>
    <row r="220" spans="1:15">
      <c r="A220" s="215" t="s">
        <v>1507</v>
      </c>
      <c r="B220" s="215" t="s">
        <v>1507</v>
      </c>
      <c r="C220" s="215" t="s">
        <v>1222</v>
      </c>
      <c r="D220" s="215" t="s">
        <v>1585</v>
      </c>
      <c r="E220" s="215" t="s">
        <v>1586</v>
      </c>
      <c r="F220" s="392"/>
      <c r="G220" s="393">
        <v>377.61</v>
      </c>
      <c r="H220" s="392"/>
      <c r="I220" s="215" t="s">
        <v>1296</v>
      </c>
      <c r="J220" s="215" t="s">
        <v>1301</v>
      </c>
      <c r="K220" s="393">
        <v>377.61</v>
      </c>
      <c r="L220" s="393">
        <v>0</v>
      </c>
      <c r="M220" s="392">
        <v>0</v>
      </c>
      <c r="N220" s="215" t="s">
        <v>1507</v>
      </c>
      <c r="O220" s="215" t="s">
        <v>1587</v>
      </c>
    </row>
    <row r="221" spans="1:15">
      <c r="A221" s="215" t="s">
        <v>1507</v>
      </c>
      <c r="B221" s="215" t="s">
        <v>1423</v>
      </c>
      <c r="C221" s="215" t="s">
        <v>1239</v>
      </c>
      <c r="D221" s="215" t="s">
        <v>1588</v>
      </c>
      <c r="E221" s="215" t="s">
        <v>1358</v>
      </c>
      <c r="F221" s="392"/>
      <c r="G221" s="393">
        <v>4540.93</v>
      </c>
      <c r="H221" s="392"/>
      <c r="I221" s="215" t="s">
        <v>1296</v>
      </c>
      <c r="J221" s="215" t="s">
        <v>1299</v>
      </c>
      <c r="K221" s="393">
        <v>4540.93</v>
      </c>
      <c r="L221" s="393">
        <v>0</v>
      </c>
      <c r="M221" s="392">
        <v>0</v>
      </c>
      <c r="N221" s="215" t="s">
        <v>1507</v>
      </c>
    </row>
    <row r="222" spans="1:15">
      <c r="A222" s="215" t="s">
        <v>1507</v>
      </c>
      <c r="B222" s="215" t="s">
        <v>1423</v>
      </c>
      <c r="C222" s="215" t="s">
        <v>1239</v>
      </c>
      <c r="D222" s="215" t="s">
        <v>1531</v>
      </c>
      <c r="E222" s="215" t="s">
        <v>1404</v>
      </c>
      <c r="F222" s="392"/>
      <c r="G222" s="393">
        <v>12714.66</v>
      </c>
      <c r="H222" s="392"/>
      <c r="I222" s="215" t="s">
        <v>1296</v>
      </c>
      <c r="J222" s="215" t="s">
        <v>1299</v>
      </c>
      <c r="K222" s="393">
        <v>12714.66</v>
      </c>
      <c r="L222" s="393">
        <v>0</v>
      </c>
      <c r="M222" s="392">
        <v>0</v>
      </c>
      <c r="N222" s="215" t="s">
        <v>1507</v>
      </c>
    </row>
    <row r="223" spans="1:15">
      <c r="A223" s="215" t="s">
        <v>1507</v>
      </c>
      <c r="B223" s="215" t="s">
        <v>1507</v>
      </c>
      <c r="C223" s="215" t="s">
        <v>1222</v>
      </c>
      <c r="D223" s="215" t="s">
        <v>1589</v>
      </c>
      <c r="E223" s="215" t="s">
        <v>1094</v>
      </c>
      <c r="F223" s="392"/>
      <c r="G223" s="393">
        <v>209.52</v>
      </c>
      <c r="H223" s="392"/>
      <c r="I223" s="215" t="s">
        <v>1296</v>
      </c>
      <c r="J223" s="215" t="s">
        <v>1301</v>
      </c>
      <c r="K223" s="393">
        <v>209.52</v>
      </c>
      <c r="L223" s="393">
        <v>0</v>
      </c>
      <c r="M223" s="392">
        <v>0</v>
      </c>
      <c r="N223" s="215" t="s">
        <v>1507</v>
      </c>
      <c r="O223" s="215" t="s">
        <v>1417</v>
      </c>
    </row>
    <row r="224" spans="1:15">
      <c r="A224" s="215" t="s">
        <v>1507</v>
      </c>
      <c r="B224" s="215" t="s">
        <v>1507</v>
      </c>
      <c r="C224" s="215" t="s">
        <v>328</v>
      </c>
      <c r="D224" s="215" t="s">
        <v>1300</v>
      </c>
      <c r="E224" s="215" t="s">
        <v>640</v>
      </c>
      <c r="F224" s="392"/>
      <c r="G224" s="393">
        <v>10.45</v>
      </c>
      <c r="H224" s="392"/>
      <c r="I224" s="215" t="s">
        <v>1296</v>
      </c>
      <c r="K224" s="393">
        <v>10.45</v>
      </c>
      <c r="L224" s="393">
        <v>0</v>
      </c>
      <c r="M224" s="392">
        <v>0</v>
      </c>
      <c r="N224" s="215" t="s">
        <v>1507</v>
      </c>
      <c r="O224" s="215" t="s">
        <v>1590</v>
      </c>
    </row>
    <row r="225" spans="1:15">
      <c r="A225" s="215" t="s">
        <v>1507</v>
      </c>
      <c r="B225" s="215" t="s">
        <v>1507</v>
      </c>
      <c r="C225" s="215" t="s">
        <v>328</v>
      </c>
      <c r="D225" s="215" t="s">
        <v>1300</v>
      </c>
      <c r="E225" s="215" t="s">
        <v>640</v>
      </c>
      <c r="F225" s="392"/>
      <c r="G225" s="393">
        <v>10.45</v>
      </c>
      <c r="H225" s="392"/>
      <c r="I225" s="215" t="s">
        <v>1296</v>
      </c>
      <c r="K225" s="393">
        <v>10.45</v>
      </c>
      <c r="L225" s="393">
        <v>0</v>
      </c>
      <c r="M225" s="392">
        <v>0</v>
      </c>
      <c r="N225" s="215" t="s">
        <v>1507</v>
      </c>
      <c r="O225" s="215" t="s">
        <v>1590</v>
      </c>
    </row>
    <row r="226" spans="1:15">
      <c r="A226" s="215" t="s">
        <v>1443</v>
      </c>
      <c r="B226" s="215" t="s">
        <v>1318</v>
      </c>
      <c r="C226" s="215" t="s">
        <v>1230</v>
      </c>
      <c r="D226" s="215" t="s">
        <v>1534</v>
      </c>
      <c r="E226" s="215" t="s">
        <v>1591</v>
      </c>
      <c r="F226" s="392"/>
      <c r="G226" s="393">
        <v>2950</v>
      </c>
      <c r="H226" s="392">
        <v>552694.3800000035</v>
      </c>
      <c r="I226" s="215" t="s">
        <v>1296</v>
      </c>
      <c r="J226" s="215" t="s">
        <v>1299</v>
      </c>
      <c r="K226" s="393">
        <v>2950</v>
      </c>
      <c r="L226" s="393">
        <v>0</v>
      </c>
      <c r="M226" s="392">
        <v>0</v>
      </c>
      <c r="N226" s="215" t="s">
        <v>1510</v>
      </c>
      <c r="O226" s="215" t="s">
        <v>1328</v>
      </c>
    </row>
    <row r="227" spans="1:15">
      <c r="A227" s="215" t="s">
        <v>1592</v>
      </c>
      <c r="B227" s="215" t="s">
        <v>1423</v>
      </c>
      <c r="C227" s="215" t="s">
        <v>1302</v>
      </c>
      <c r="D227" s="215" t="s">
        <v>1501</v>
      </c>
      <c r="E227" s="215" t="s">
        <v>1593</v>
      </c>
      <c r="F227" s="392"/>
      <c r="G227" s="393">
        <v>1400</v>
      </c>
      <c r="H227" s="392">
        <v>551294.3800000035</v>
      </c>
      <c r="I227" s="215" t="s">
        <v>1296</v>
      </c>
      <c r="J227" s="215" t="s">
        <v>1301</v>
      </c>
      <c r="K227" s="393">
        <v>1400</v>
      </c>
      <c r="L227" s="393">
        <v>0</v>
      </c>
      <c r="M227" s="392">
        <v>0</v>
      </c>
      <c r="N227" s="215" t="s">
        <v>1510</v>
      </c>
      <c r="O227" s="215" t="s">
        <v>1594</v>
      </c>
    </row>
    <row r="228" spans="1:15">
      <c r="A228" s="215" t="s">
        <v>1321</v>
      </c>
      <c r="B228" s="215" t="s">
        <v>1322</v>
      </c>
      <c r="C228" s="215" t="s">
        <v>1230</v>
      </c>
      <c r="D228" s="215" t="s">
        <v>1595</v>
      </c>
      <c r="E228" s="215" t="s">
        <v>1567</v>
      </c>
      <c r="F228" s="392"/>
      <c r="G228" s="393">
        <v>450</v>
      </c>
      <c r="H228" s="392">
        <v>550844.3800000035</v>
      </c>
      <c r="I228" s="215" t="s">
        <v>1296</v>
      </c>
      <c r="J228" s="215" t="s">
        <v>1299</v>
      </c>
      <c r="K228" s="393">
        <v>450</v>
      </c>
      <c r="L228" s="393">
        <v>0</v>
      </c>
      <c r="M228" s="392">
        <v>0</v>
      </c>
      <c r="N228" s="215" t="s">
        <v>1510</v>
      </c>
      <c r="O228" s="215" t="s">
        <v>1596</v>
      </c>
    </row>
    <row r="229" spans="1:15">
      <c r="A229" s="215" t="s">
        <v>1415</v>
      </c>
      <c r="B229" s="215" t="s">
        <v>1316</v>
      </c>
      <c r="C229" s="215" t="s">
        <v>4</v>
      </c>
      <c r="D229" s="215" t="s">
        <v>1597</v>
      </c>
      <c r="E229" s="215" t="s">
        <v>1598</v>
      </c>
      <c r="F229" s="392"/>
      <c r="G229" s="393">
        <v>6129.51</v>
      </c>
      <c r="H229" s="392"/>
      <c r="I229" s="215" t="s">
        <v>1296</v>
      </c>
      <c r="J229" s="215" t="s">
        <v>1299</v>
      </c>
      <c r="K229" s="393">
        <v>6129.51</v>
      </c>
      <c r="L229" s="393">
        <v>0</v>
      </c>
      <c r="M229" s="392">
        <v>0</v>
      </c>
      <c r="N229" s="215" t="s">
        <v>1510</v>
      </c>
      <c r="O229" s="215" t="s">
        <v>1599</v>
      </c>
    </row>
    <row r="230" spans="1:15">
      <c r="A230" s="215" t="s">
        <v>1415</v>
      </c>
      <c r="B230" s="215" t="s">
        <v>1316</v>
      </c>
      <c r="C230" s="215" t="s">
        <v>1221</v>
      </c>
      <c r="D230" s="215" t="s">
        <v>1600</v>
      </c>
      <c r="E230" s="215" t="s">
        <v>1601</v>
      </c>
      <c r="F230" s="392"/>
      <c r="G230" s="393">
        <v>1464.67</v>
      </c>
      <c r="H230" s="392">
        <v>543250.20000000345</v>
      </c>
      <c r="I230" s="215" t="s">
        <v>1296</v>
      </c>
      <c r="J230" s="215" t="s">
        <v>1297</v>
      </c>
      <c r="K230" s="393">
        <v>1464.67</v>
      </c>
      <c r="L230" s="393">
        <v>0</v>
      </c>
      <c r="M230" s="392">
        <v>0</v>
      </c>
      <c r="N230" s="215" t="s">
        <v>1510</v>
      </c>
      <c r="O230" s="215" t="s">
        <v>1602</v>
      </c>
    </row>
    <row r="231" spans="1:15">
      <c r="A231" s="215" t="s">
        <v>1510</v>
      </c>
      <c r="B231" s="215" t="s">
        <v>1510</v>
      </c>
      <c r="C231" s="215" t="s">
        <v>328</v>
      </c>
      <c r="D231" s="215" t="s">
        <v>1300</v>
      </c>
      <c r="E231" s="215" t="s">
        <v>640</v>
      </c>
      <c r="F231" s="392"/>
      <c r="G231" s="393">
        <v>10.45</v>
      </c>
      <c r="H231" s="392"/>
      <c r="I231" s="215" t="s">
        <v>1296</v>
      </c>
      <c r="K231" s="393">
        <v>10.45</v>
      </c>
      <c r="L231" s="393">
        <v>0</v>
      </c>
      <c r="M231" s="392">
        <v>0</v>
      </c>
      <c r="N231" s="215" t="s">
        <v>1510</v>
      </c>
      <c r="O231" s="215" t="s">
        <v>1603</v>
      </c>
    </row>
    <row r="232" spans="1:15">
      <c r="A232" s="215" t="s">
        <v>1510</v>
      </c>
      <c r="B232" s="215" t="s">
        <v>1510</v>
      </c>
      <c r="C232" s="215" t="s">
        <v>328</v>
      </c>
      <c r="D232" s="215" t="s">
        <v>1300</v>
      </c>
      <c r="E232" s="215" t="s">
        <v>640</v>
      </c>
      <c r="F232" s="392"/>
      <c r="G232" s="393">
        <v>10.45</v>
      </c>
      <c r="H232" s="392"/>
      <c r="I232" s="215" t="s">
        <v>1296</v>
      </c>
      <c r="K232" s="393">
        <v>10.45</v>
      </c>
      <c r="L232" s="393">
        <v>0</v>
      </c>
      <c r="M232" s="392">
        <v>0</v>
      </c>
      <c r="N232" s="215" t="s">
        <v>1510</v>
      </c>
      <c r="O232" s="215" t="s">
        <v>1603</v>
      </c>
    </row>
    <row r="233" spans="1:15">
      <c r="A233" s="215" t="s">
        <v>1510</v>
      </c>
      <c r="B233" s="215" t="s">
        <v>1510</v>
      </c>
      <c r="C233" s="215" t="s">
        <v>328</v>
      </c>
      <c r="D233" s="215" t="s">
        <v>1300</v>
      </c>
      <c r="E233" s="215" t="s">
        <v>640</v>
      </c>
      <c r="F233" s="392"/>
      <c r="G233" s="393">
        <v>10.45</v>
      </c>
      <c r="H233" s="392">
        <v>543218.85000000359</v>
      </c>
      <c r="I233" s="215" t="s">
        <v>1296</v>
      </c>
      <c r="K233" s="393">
        <v>10.45</v>
      </c>
      <c r="L233" s="393">
        <v>0</v>
      </c>
      <c r="M233" s="392">
        <v>0</v>
      </c>
      <c r="N233" s="215" t="s">
        <v>1510</v>
      </c>
      <c r="O233" s="215" t="s">
        <v>1603</v>
      </c>
    </row>
    <row r="234" spans="1:15">
      <c r="A234" s="215" t="s">
        <v>1316</v>
      </c>
      <c r="B234" s="215" t="s">
        <v>1423</v>
      </c>
      <c r="C234" s="215" t="s">
        <v>1241</v>
      </c>
      <c r="D234" s="215" t="s">
        <v>1604</v>
      </c>
      <c r="E234" s="215" t="s">
        <v>1057</v>
      </c>
      <c r="F234" s="392"/>
      <c r="G234" s="393">
        <v>3939</v>
      </c>
      <c r="H234" s="392">
        <v>539279.85000000359</v>
      </c>
      <c r="I234" s="215" t="s">
        <v>1296</v>
      </c>
      <c r="J234" s="215" t="s">
        <v>1299</v>
      </c>
      <c r="K234" s="393">
        <v>3939</v>
      </c>
      <c r="L234" s="393">
        <v>0</v>
      </c>
      <c r="M234" s="392">
        <v>0</v>
      </c>
      <c r="N234" s="215" t="s">
        <v>1415</v>
      </c>
      <c r="O234" s="215" t="s">
        <v>1298</v>
      </c>
    </row>
    <row r="235" spans="1:15">
      <c r="A235" s="215" t="s">
        <v>1605</v>
      </c>
      <c r="B235" s="215" t="s">
        <v>1318</v>
      </c>
      <c r="C235" s="215" t="s">
        <v>1236</v>
      </c>
      <c r="D235" s="215" t="s">
        <v>1606</v>
      </c>
      <c r="E235" s="215" t="s">
        <v>1607</v>
      </c>
      <c r="F235" s="392"/>
      <c r="G235" s="393">
        <v>7998.31</v>
      </c>
      <c r="H235" s="392">
        <v>531281.54000000353</v>
      </c>
      <c r="I235" s="215" t="s">
        <v>1296</v>
      </c>
      <c r="J235" s="215" t="s">
        <v>1297</v>
      </c>
      <c r="K235" s="393">
        <v>7998.31</v>
      </c>
      <c r="L235" s="393">
        <v>0</v>
      </c>
      <c r="M235" s="392">
        <v>0</v>
      </c>
      <c r="N235" s="215" t="s">
        <v>1415</v>
      </c>
      <c r="O235" s="215" t="s">
        <v>1298</v>
      </c>
    </row>
    <row r="236" spans="1:15">
      <c r="A236" s="215" t="s">
        <v>1321</v>
      </c>
      <c r="B236" s="215" t="s">
        <v>1322</v>
      </c>
      <c r="C236" s="215" t="s">
        <v>1230</v>
      </c>
      <c r="D236" s="215" t="s">
        <v>1608</v>
      </c>
      <c r="E236" s="215" t="s">
        <v>1445</v>
      </c>
      <c r="F236" s="392"/>
      <c r="G236" s="393">
        <v>31500</v>
      </c>
      <c r="H236" s="392">
        <v>499781.54000000353</v>
      </c>
      <c r="I236" s="215" t="s">
        <v>1296</v>
      </c>
      <c r="J236" s="215" t="s">
        <v>1299</v>
      </c>
      <c r="K236" s="393">
        <v>31500</v>
      </c>
      <c r="L236" s="393">
        <v>0</v>
      </c>
      <c r="M236" s="392">
        <v>0</v>
      </c>
      <c r="N236" s="215" t="s">
        <v>1415</v>
      </c>
    </row>
    <row r="237" spans="1:15">
      <c r="A237" s="215" t="s">
        <v>1415</v>
      </c>
      <c r="B237" s="215" t="s">
        <v>1510</v>
      </c>
      <c r="C237" s="215" t="s">
        <v>1224</v>
      </c>
      <c r="D237" s="215" t="s">
        <v>1609</v>
      </c>
      <c r="E237" s="215" t="s">
        <v>1561</v>
      </c>
      <c r="F237" s="392"/>
      <c r="G237" s="393">
        <v>1808.4</v>
      </c>
      <c r="H237" s="392"/>
      <c r="I237" s="215" t="s">
        <v>1296</v>
      </c>
      <c r="J237" s="215" t="s">
        <v>1301</v>
      </c>
      <c r="K237" s="393">
        <v>1808.4</v>
      </c>
      <c r="L237" s="393">
        <v>0</v>
      </c>
      <c r="M237" s="392">
        <v>0</v>
      </c>
      <c r="N237" s="215" t="s">
        <v>1415</v>
      </c>
      <c r="O237" s="215" t="s">
        <v>1417</v>
      </c>
    </row>
    <row r="238" spans="1:15">
      <c r="A238" s="215" t="s">
        <v>1415</v>
      </c>
      <c r="B238" s="215" t="s">
        <v>1510</v>
      </c>
      <c r="C238" s="215" t="s">
        <v>1224</v>
      </c>
      <c r="D238" s="215" t="s">
        <v>1610</v>
      </c>
      <c r="E238" s="215" t="s">
        <v>1080</v>
      </c>
      <c r="F238" s="392"/>
      <c r="G238" s="393">
        <v>2030.2</v>
      </c>
      <c r="H238" s="392"/>
      <c r="I238" s="215" t="s">
        <v>1296</v>
      </c>
      <c r="J238" s="215" t="s">
        <v>1301</v>
      </c>
      <c r="K238" s="393">
        <v>2030.2</v>
      </c>
      <c r="L238" s="393">
        <v>0</v>
      </c>
      <c r="M238" s="392">
        <v>0</v>
      </c>
      <c r="N238" s="215" t="s">
        <v>1415</v>
      </c>
      <c r="O238" s="215" t="s">
        <v>1417</v>
      </c>
    </row>
    <row r="239" spans="1:15">
      <c r="A239" s="215" t="s">
        <v>1415</v>
      </c>
      <c r="B239" s="215" t="s">
        <v>1415</v>
      </c>
      <c r="C239" s="215" t="s">
        <v>328</v>
      </c>
      <c r="D239" s="215" t="s">
        <v>1300</v>
      </c>
      <c r="E239" s="215" t="s">
        <v>640</v>
      </c>
      <c r="F239" s="392"/>
      <c r="G239" s="393">
        <v>10.45</v>
      </c>
      <c r="H239" s="392"/>
      <c r="I239" s="215" t="s">
        <v>1296</v>
      </c>
      <c r="K239" s="393">
        <v>10.45</v>
      </c>
      <c r="L239" s="393">
        <v>0</v>
      </c>
      <c r="M239" s="392">
        <v>0</v>
      </c>
      <c r="N239" s="215" t="s">
        <v>1415</v>
      </c>
      <c r="O239" s="215" t="s">
        <v>1611</v>
      </c>
    </row>
    <row r="240" spans="1:15">
      <c r="A240" s="215" t="s">
        <v>1415</v>
      </c>
      <c r="B240" s="215" t="s">
        <v>1415</v>
      </c>
      <c r="C240" s="215" t="s">
        <v>328</v>
      </c>
      <c r="D240" s="215" t="s">
        <v>1300</v>
      </c>
      <c r="E240" s="215" t="s">
        <v>640</v>
      </c>
      <c r="F240" s="392"/>
      <c r="G240" s="393">
        <v>10.45</v>
      </c>
      <c r="H240" s="392">
        <v>495922.04000000347</v>
      </c>
      <c r="I240" s="215" t="s">
        <v>1296</v>
      </c>
      <c r="K240" s="393">
        <v>10.45</v>
      </c>
      <c r="L240" s="393">
        <v>0</v>
      </c>
      <c r="M240" s="392">
        <v>0</v>
      </c>
      <c r="N240" s="215" t="s">
        <v>1415</v>
      </c>
      <c r="O240" s="215" t="s">
        <v>1611</v>
      </c>
    </row>
    <row r="241" spans="1:15">
      <c r="A241" s="215" t="s">
        <v>1502</v>
      </c>
      <c r="B241" s="215" t="s">
        <v>1423</v>
      </c>
      <c r="C241" s="215" t="s">
        <v>1219</v>
      </c>
      <c r="D241" s="215" t="s">
        <v>1612</v>
      </c>
      <c r="E241" s="215" t="s">
        <v>449</v>
      </c>
      <c r="F241" s="392"/>
      <c r="G241" s="393">
        <v>153866.22</v>
      </c>
      <c r="H241" s="392"/>
      <c r="I241" s="215" t="s">
        <v>1296</v>
      </c>
      <c r="J241" s="215" t="s">
        <v>1297</v>
      </c>
      <c r="K241" s="393">
        <v>153866.22</v>
      </c>
      <c r="L241" s="393">
        <v>0</v>
      </c>
      <c r="M241" s="392">
        <v>0</v>
      </c>
      <c r="N241" s="215" t="s">
        <v>1502</v>
      </c>
    </row>
    <row r="242" spans="1:15">
      <c r="A242" s="215" t="s">
        <v>1502</v>
      </c>
      <c r="B242" s="215" t="s">
        <v>1613</v>
      </c>
      <c r="C242" s="215" t="s">
        <v>1218</v>
      </c>
      <c r="D242" s="215" t="s">
        <v>1614</v>
      </c>
      <c r="E242" s="215" t="s">
        <v>1303</v>
      </c>
      <c r="F242" s="392"/>
      <c r="G242" s="393">
        <v>7940.89</v>
      </c>
      <c r="H242" s="392"/>
      <c r="I242" s="215" t="s">
        <v>1296</v>
      </c>
      <c r="J242" s="215" t="s">
        <v>1299</v>
      </c>
      <c r="K242" s="393">
        <v>7940.89</v>
      </c>
      <c r="L242" s="393">
        <v>0</v>
      </c>
      <c r="M242" s="392">
        <v>0</v>
      </c>
      <c r="N242" s="215" t="s">
        <v>1502</v>
      </c>
      <c r="O242" s="215" t="s">
        <v>1298</v>
      </c>
    </row>
    <row r="243" spans="1:15">
      <c r="A243" s="215" t="s">
        <v>1502</v>
      </c>
      <c r="B243" s="215" t="s">
        <v>1423</v>
      </c>
      <c r="C243" s="215" t="s">
        <v>1275</v>
      </c>
      <c r="D243" s="215" t="s">
        <v>1615</v>
      </c>
      <c r="E243" s="215" t="s">
        <v>449</v>
      </c>
      <c r="F243" s="392"/>
      <c r="G243" s="393">
        <v>7643.59</v>
      </c>
      <c r="H243" s="392"/>
      <c r="I243" s="215" t="s">
        <v>1296</v>
      </c>
      <c r="J243" s="215" t="s">
        <v>1297</v>
      </c>
      <c r="K243" s="393">
        <v>83578.39</v>
      </c>
      <c r="L243" s="393">
        <v>0</v>
      </c>
      <c r="M243" s="392">
        <v>0</v>
      </c>
      <c r="N243" s="215" t="s">
        <v>1502</v>
      </c>
      <c r="O243" s="215" t="s">
        <v>1616</v>
      </c>
    </row>
    <row r="244" spans="1:15">
      <c r="A244" s="215" t="s">
        <v>1502</v>
      </c>
      <c r="B244" s="215" t="s">
        <v>1423</v>
      </c>
      <c r="C244" s="215" t="s">
        <v>1275</v>
      </c>
      <c r="D244" s="215" t="s">
        <v>1615</v>
      </c>
      <c r="E244" s="215" t="s">
        <v>449</v>
      </c>
      <c r="F244" s="392"/>
      <c r="G244" s="393">
        <v>60</v>
      </c>
      <c r="H244" s="392"/>
      <c r="I244" s="215" t="s">
        <v>1296</v>
      </c>
      <c r="J244" s="215" t="s">
        <v>1297</v>
      </c>
      <c r="K244" s="393">
        <v>75934.8</v>
      </c>
      <c r="L244" s="393">
        <v>0</v>
      </c>
      <c r="M244" s="392">
        <v>0</v>
      </c>
      <c r="N244" s="215" t="s">
        <v>1502</v>
      </c>
      <c r="O244" s="215" t="s">
        <v>1617</v>
      </c>
    </row>
    <row r="245" spans="1:15">
      <c r="A245" s="215" t="s">
        <v>1502</v>
      </c>
      <c r="B245" s="215" t="s">
        <v>1618</v>
      </c>
      <c r="C245" s="215" t="s">
        <v>1243</v>
      </c>
      <c r="D245" s="215" t="s">
        <v>1619</v>
      </c>
      <c r="E245" s="215" t="s">
        <v>1620</v>
      </c>
      <c r="F245" s="392"/>
      <c r="G245" s="393">
        <v>772.48</v>
      </c>
      <c r="H245" s="392"/>
      <c r="I245" s="215" t="s">
        <v>1296</v>
      </c>
      <c r="J245" s="215" t="s">
        <v>1299</v>
      </c>
      <c r="K245" s="393">
        <v>772.48</v>
      </c>
      <c r="L245" s="393">
        <v>0</v>
      </c>
      <c r="M245" s="392">
        <v>0</v>
      </c>
      <c r="N245" s="215" t="s">
        <v>1502</v>
      </c>
    </row>
    <row r="246" spans="1:15">
      <c r="A246" s="215" t="s">
        <v>1502</v>
      </c>
      <c r="B246" s="215" t="s">
        <v>1423</v>
      </c>
      <c r="C246" s="215" t="s">
        <v>1242</v>
      </c>
      <c r="D246" s="215" t="s">
        <v>1621</v>
      </c>
      <c r="E246" s="215" t="s">
        <v>1620</v>
      </c>
      <c r="F246" s="392"/>
      <c r="G246" s="393">
        <v>2394.69</v>
      </c>
      <c r="H246" s="392"/>
      <c r="I246" s="215" t="s">
        <v>1296</v>
      </c>
      <c r="J246" s="215" t="s">
        <v>1299</v>
      </c>
      <c r="K246" s="393">
        <v>2394.69</v>
      </c>
      <c r="L246" s="393">
        <v>0</v>
      </c>
      <c r="M246" s="392">
        <v>0</v>
      </c>
      <c r="N246" s="215" t="s">
        <v>1502</v>
      </c>
    </row>
    <row r="247" spans="1:15">
      <c r="A247" s="215" t="s">
        <v>1502</v>
      </c>
      <c r="B247" s="215" t="s">
        <v>1423</v>
      </c>
      <c r="C247" s="215" t="s">
        <v>1243</v>
      </c>
      <c r="D247" s="215" t="s">
        <v>1622</v>
      </c>
      <c r="E247" s="215" t="s">
        <v>1620</v>
      </c>
      <c r="F247" s="392"/>
      <c r="G247" s="393">
        <v>119.75</v>
      </c>
      <c r="H247" s="392"/>
      <c r="I247" s="215" t="s">
        <v>1296</v>
      </c>
      <c r="J247" s="215" t="s">
        <v>1299</v>
      </c>
      <c r="K247" s="393">
        <v>119.75</v>
      </c>
      <c r="L247" s="393">
        <v>0</v>
      </c>
      <c r="M247" s="392">
        <v>0</v>
      </c>
      <c r="N247" s="215" t="s">
        <v>1502</v>
      </c>
    </row>
    <row r="248" spans="1:15">
      <c r="A248" s="215" t="s">
        <v>1502</v>
      </c>
      <c r="B248" s="215" t="s">
        <v>1423</v>
      </c>
      <c r="C248" s="215" t="s">
        <v>1242</v>
      </c>
      <c r="D248" s="215" t="s">
        <v>1623</v>
      </c>
      <c r="E248" s="215" t="s">
        <v>1620</v>
      </c>
      <c r="F248" s="392"/>
      <c r="G248" s="393">
        <v>371.24</v>
      </c>
      <c r="H248" s="392"/>
      <c r="I248" s="215" t="s">
        <v>1296</v>
      </c>
      <c r="J248" s="215" t="s">
        <v>1299</v>
      </c>
      <c r="K248" s="393">
        <v>371.24</v>
      </c>
      <c r="L248" s="393">
        <v>0</v>
      </c>
      <c r="M248" s="392">
        <v>0</v>
      </c>
      <c r="N248" s="215" t="s">
        <v>1502</v>
      </c>
    </row>
    <row r="249" spans="1:15">
      <c r="A249" s="215" t="s">
        <v>1502</v>
      </c>
      <c r="B249" s="215" t="s">
        <v>1423</v>
      </c>
      <c r="C249" s="215" t="s">
        <v>1243</v>
      </c>
      <c r="D249" s="215" t="s">
        <v>1624</v>
      </c>
      <c r="E249" s="215" t="s">
        <v>1625</v>
      </c>
      <c r="F249" s="392"/>
      <c r="G249" s="393">
        <v>649.57000000000005</v>
      </c>
      <c r="H249" s="392"/>
      <c r="I249" s="215" t="s">
        <v>1296</v>
      </c>
      <c r="J249" s="215" t="s">
        <v>1299</v>
      </c>
      <c r="K249" s="393">
        <v>649.57000000000005</v>
      </c>
      <c r="L249" s="393">
        <v>0</v>
      </c>
      <c r="M249" s="392">
        <v>0</v>
      </c>
      <c r="N249" s="215" t="s">
        <v>1502</v>
      </c>
    </row>
    <row r="250" spans="1:15">
      <c r="A250" s="215" t="s">
        <v>1502</v>
      </c>
      <c r="B250" s="215" t="s">
        <v>1423</v>
      </c>
      <c r="C250" s="215" t="s">
        <v>1242</v>
      </c>
      <c r="D250" s="215" t="s">
        <v>1626</v>
      </c>
      <c r="E250" s="215" t="s">
        <v>1625</v>
      </c>
      <c r="F250" s="392"/>
      <c r="G250" s="393">
        <v>2013.67</v>
      </c>
      <c r="H250" s="392"/>
      <c r="I250" s="215" t="s">
        <v>1296</v>
      </c>
      <c r="J250" s="215" t="s">
        <v>1299</v>
      </c>
      <c r="K250" s="393">
        <v>2013.67</v>
      </c>
      <c r="L250" s="393">
        <v>0</v>
      </c>
      <c r="M250" s="392">
        <v>0</v>
      </c>
      <c r="N250" s="215" t="s">
        <v>1502</v>
      </c>
    </row>
    <row r="251" spans="1:15">
      <c r="A251" s="215" t="s">
        <v>1502</v>
      </c>
      <c r="B251" s="215" t="s">
        <v>1423</v>
      </c>
      <c r="C251" s="215" t="s">
        <v>1243</v>
      </c>
      <c r="D251" s="215" t="s">
        <v>1627</v>
      </c>
      <c r="E251" s="215" t="s">
        <v>1625</v>
      </c>
      <c r="F251" s="392"/>
      <c r="G251" s="393">
        <v>154.94999999999999</v>
      </c>
      <c r="H251" s="392"/>
      <c r="I251" s="215" t="s">
        <v>1296</v>
      </c>
      <c r="J251" s="215" t="s">
        <v>1299</v>
      </c>
      <c r="K251" s="393">
        <v>154.94999999999999</v>
      </c>
      <c r="L251" s="393">
        <v>0</v>
      </c>
      <c r="M251" s="392">
        <v>0</v>
      </c>
      <c r="N251" s="215" t="s">
        <v>1502</v>
      </c>
    </row>
    <row r="252" spans="1:15">
      <c r="A252" s="215" t="s">
        <v>1502</v>
      </c>
      <c r="B252" s="215" t="s">
        <v>1423</v>
      </c>
      <c r="C252" s="215" t="s">
        <v>1242</v>
      </c>
      <c r="D252" s="215" t="s">
        <v>1628</v>
      </c>
      <c r="E252" s="215" t="s">
        <v>1625</v>
      </c>
      <c r="F252" s="392"/>
      <c r="G252" s="393">
        <v>480.36</v>
      </c>
      <c r="H252" s="392"/>
      <c r="I252" s="215" t="s">
        <v>1296</v>
      </c>
      <c r="J252" s="215" t="s">
        <v>1299</v>
      </c>
      <c r="K252" s="393">
        <v>480.36</v>
      </c>
      <c r="L252" s="393">
        <v>0</v>
      </c>
      <c r="M252" s="392">
        <v>0</v>
      </c>
      <c r="N252" s="215" t="s">
        <v>1502</v>
      </c>
    </row>
    <row r="253" spans="1:15">
      <c r="A253" s="215" t="s">
        <v>1502</v>
      </c>
      <c r="B253" s="215" t="s">
        <v>1618</v>
      </c>
      <c r="C253" s="215" t="s">
        <v>1243</v>
      </c>
      <c r="D253" s="215" t="s">
        <v>1629</v>
      </c>
      <c r="E253" s="215" t="s">
        <v>1625</v>
      </c>
      <c r="F253" s="392"/>
      <c r="G253" s="393">
        <v>130.63999999999999</v>
      </c>
      <c r="H253" s="392"/>
      <c r="I253" s="215" t="s">
        <v>1296</v>
      </c>
      <c r="J253" s="215" t="s">
        <v>1299</v>
      </c>
      <c r="K253" s="393">
        <v>130.63999999999999</v>
      </c>
      <c r="L253" s="393">
        <v>0</v>
      </c>
      <c r="M253" s="392">
        <v>0</v>
      </c>
      <c r="N253" s="215" t="s">
        <v>1502</v>
      </c>
    </row>
    <row r="254" spans="1:15">
      <c r="A254" s="215" t="s">
        <v>1502</v>
      </c>
      <c r="B254" s="215" t="s">
        <v>1423</v>
      </c>
      <c r="C254" s="215" t="s">
        <v>1242</v>
      </c>
      <c r="D254" s="215" t="s">
        <v>1630</v>
      </c>
      <c r="E254" s="215" t="s">
        <v>1625</v>
      </c>
      <c r="F254" s="392"/>
      <c r="G254" s="393">
        <v>404.98</v>
      </c>
      <c r="H254" s="392"/>
      <c r="I254" s="215" t="s">
        <v>1296</v>
      </c>
      <c r="J254" s="215" t="s">
        <v>1299</v>
      </c>
      <c r="K254" s="393">
        <v>404.98</v>
      </c>
      <c r="L254" s="393">
        <v>0</v>
      </c>
      <c r="M254" s="392">
        <v>0</v>
      </c>
      <c r="N254" s="215" t="s">
        <v>1502</v>
      </c>
    </row>
    <row r="255" spans="1:15">
      <c r="A255" s="215" t="s">
        <v>1502</v>
      </c>
      <c r="B255" s="215" t="s">
        <v>1423</v>
      </c>
      <c r="C255" s="215" t="s">
        <v>1243</v>
      </c>
      <c r="D255" s="215" t="s">
        <v>1631</v>
      </c>
      <c r="E255" s="215" t="s">
        <v>1625</v>
      </c>
      <c r="F255" s="392"/>
      <c r="G255" s="393">
        <v>214.1</v>
      </c>
      <c r="H255" s="392"/>
      <c r="I255" s="215" t="s">
        <v>1296</v>
      </c>
      <c r="J255" s="215" t="s">
        <v>1299</v>
      </c>
      <c r="K255" s="393">
        <v>214.1</v>
      </c>
      <c r="L255" s="393">
        <v>0</v>
      </c>
      <c r="M255" s="392">
        <v>0</v>
      </c>
      <c r="N255" s="215" t="s">
        <v>1502</v>
      </c>
    </row>
    <row r="256" spans="1:15">
      <c r="A256" s="215" t="s">
        <v>1502</v>
      </c>
      <c r="B256" s="215" t="s">
        <v>1618</v>
      </c>
      <c r="C256" s="215" t="s">
        <v>1242</v>
      </c>
      <c r="D256" s="215" t="s">
        <v>1632</v>
      </c>
      <c r="E256" s="215" t="s">
        <v>1625</v>
      </c>
      <c r="F256" s="392"/>
      <c r="G256" s="393">
        <v>663.73</v>
      </c>
      <c r="H256" s="392"/>
      <c r="I256" s="215" t="s">
        <v>1296</v>
      </c>
      <c r="J256" s="215" t="s">
        <v>1299</v>
      </c>
      <c r="K256" s="393">
        <v>663.73</v>
      </c>
      <c r="L256" s="393">
        <v>0</v>
      </c>
      <c r="M256" s="392">
        <v>0</v>
      </c>
      <c r="N256" s="215" t="s">
        <v>1502</v>
      </c>
    </row>
    <row r="257" spans="1:14">
      <c r="A257" s="215" t="s">
        <v>1502</v>
      </c>
      <c r="B257" s="215" t="s">
        <v>1423</v>
      </c>
      <c r="C257" s="215" t="s">
        <v>1243</v>
      </c>
      <c r="D257" s="215" t="s">
        <v>1633</v>
      </c>
      <c r="E257" s="215" t="s">
        <v>1625</v>
      </c>
      <c r="F257" s="392"/>
      <c r="G257" s="393">
        <v>108.87</v>
      </c>
      <c r="H257" s="392"/>
      <c r="I257" s="215" t="s">
        <v>1296</v>
      </c>
      <c r="J257" s="215" t="s">
        <v>1299</v>
      </c>
      <c r="K257" s="393">
        <v>108.87</v>
      </c>
      <c r="L257" s="393">
        <v>0</v>
      </c>
      <c r="M257" s="392">
        <v>0</v>
      </c>
      <c r="N257" s="215" t="s">
        <v>1502</v>
      </c>
    </row>
    <row r="258" spans="1:14">
      <c r="A258" s="215" t="s">
        <v>1502</v>
      </c>
      <c r="B258" s="215" t="s">
        <v>1423</v>
      </c>
      <c r="C258" s="215" t="s">
        <v>1242</v>
      </c>
      <c r="D258" s="215" t="s">
        <v>1634</v>
      </c>
      <c r="E258" s="215" t="s">
        <v>1625</v>
      </c>
      <c r="F258" s="392"/>
      <c r="G258" s="393">
        <v>337.49</v>
      </c>
      <c r="H258" s="392"/>
      <c r="I258" s="215" t="s">
        <v>1296</v>
      </c>
      <c r="J258" s="215" t="s">
        <v>1299</v>
      </c>
      <c r="K258" s="393">
        <v>337.49</v>
      </c>
      <c r="L258" s="393">
        <v>0</v>
      </c>
      <c r="M258" s="392">
        <v>0</v>
      </c>
      <c r="N258" s="215" t="s">
        <v>1502</v>
      </c>
    </row>
    <row r="259" spans="1:14">
      <c r="A259" s="215" t="s">
        <v>1502</v>
      </c>
      <c r="B259" s="215" t="s">
        <v>1618</v>
      </c>
      <c r="C259" s="215" t="s">
        <v>1243</v>
      </c>
      <c r="D259" s="215" t="s">
        <v>1635</v>
      </c>
      <c r="E259" s="215" t="s">
        <v>1625</v>
      </c>
      <c r="F259" s="392"/>
      <c r="G259" s="393">
        <v>446.35</v>
      </c>
      <c r="H259" s="392"/>
      <c r="I259" s="215" t="s">
        <v>1296</v>
      </c>
      <c r="J259" s="215" t="s">
        <v>1299</v>
      </c>
      <c r="K259" s="393">
        <v>446.35</v>
      </c>
      <c r="L259" s="393">
        <v>0</v>
      </c>
      <c r="M259" s="392">
        <v>0</v>
      </c>
      <c r="N259" s="215" t="s">
        <v>1502</v>
      </c>
    </row>
    <row r="260" spans="1:14">
      <c r="A260" s="215" t="s">
        <v>1502</v>
      </c>
      <c r="B260" s="215" t="s">
        <v>1423</v>
      </c>
      <c r="C260" s="215" t="s">
        <v>1242</v>
      </c>
      <c r="D260" s="215" t="s">
        <v>1636</v>
      </c>
      <c r="E260" s="215" t="s">
        <v>1625</v>
      </c>
      <c r="F260" s="392"/>
      <c r="G260" s="393">
        <v>1383.7</v>
      </c>
      <c r="H260" s="392"/>
      <c r="I260" s="215" t="s">
        <v>1296</v>
      </c>
      <c r="J260" s="215" t="s">
        <v>1299</v>
      </c>
      <c r="K260" s="393">
        <v>1383.7</v>
      </c>
      <c r="L260" s="393">
        <v>0</v>
      </c>
      <c r="M260" s="392">
        <v>0</v>
      </c>
      <c r="N260" s="215" t="s">
        <v>1502</v>
      </c>
    </row>
    <row r="261" spans="1:14">
      <c r="A261" s="215" t="s">
        <v>1502</v>
      </c>
      <c r="B261" s="215" t="s">
        <v>1618</v>
      </c>
      <c r="C261" s="215" t="s">
        <v>1243</v>
      </c>
      <c r="D261" s="215" t="s">
        <v>1637</v>
      </c>
      <c r="E261" s="215" t="s">
        <v>1625</v>
      </c>
      <c r="F261" s="392"/>
      <c r="G261" s="393">
        <v>190.52</v>
      </c>
      <c r="H261" s="392"/>
      <c r="I261" s="215" t="s">
        <v>1296</v>
      </c>
      <c r="J261" s="215" t="s">
        <v>1299</v>
      </c>
      <c r="K261" s="393">
        <v>190.52</v>
      </c>
      <c r="L261" s="393">
        <v>0</v>
      </c>
      <c r="M261" s="392">
        <v>0</v>
      </c>
      <c r="N261" s="215" t="s">
        <v>1502</v>
      </c>
    </row>
    <row r="262" spans="1:14">
      <c r="A262" s="215" t="s">
        <v>1502</v>
      </c>
      <c r="B262" s="215" t="s">
        <v>1618</v>
      </c>
      <c r="C262" s="215" t="s">
        <v>1242</v>
      </c>
      <c r="D262" s="215" t="s">
        <v>1638</v>
      </c>
      <c r="E262" s="215" t="s">
        <v>1625</v>
      </c>
      <c r="F262" s="392"/>
      <c r="G262" s="393">
        <v>590.6</v>
      </c>
      <c r="H262" s="392"/>
      <c r="I262" s="215" t="s">
        <v>1296</v>
      </c>
      <c r="J262" s="215" t="s">
        <v>1299</v>
      </c>
      <c r="K262" s="393">
        <v>590.6</v>
      </c>
      <c r="L262" s="393">
        <v>0</v>
      </c>
      <c r="M262" s="392">
        <v>0</v>
      </c>
      <c r="N262" s="215" t="s">
        <v>1502</v>
      </c>
    </row>
    <row r="263" spans="1:14">
      <c r="A263" s="215" t="s">
        <v>1502</v>
      </c>
      <c r="B263" s="215" t="s">
        <v>1618</v>
      </c>
      <c r="C263" s="215" t="s">
        <v>1243</v>
      </c>
      <c r="D263" s="215" t="s">
        <v>1639</v>
      </c>
      <c r="E263" s="215" t="s">
        <v>1625</v>
      </c>
      <c r="F263" s="392"/>
      <c r="G263" s="393">
        <v>43.55</v>
      </c>
      <c r="H263" s="392"/>
      <c r="I263" s="215" t="s">
        <v>1296</v>
      </c>
      <c r="J263" s="215" t="s">
        <v>1299</v>
      </c>
      <c r="K263" s="393">
        <v>43.55</v>
      </c>
      <c r="L263" s="393">
        <v>0</v>
      </c>
      <c r="M263" s="392">
        <v>0</v>
      </c>
      <c r="N263" s="215" t="s">
        <v>1502</v>
      </c>
    </row>
    <row r="264" spans="1:14">
      <c r="A264" s="215" t="s">
        <v>1502</v>
      </c>
      <c r="B264" s="215" t="s">
        <v>1423</v>
      </c>
      <c r="C264" s="215" t="s">
        <v>1242</v>
      </c>
      <c r="D264" s="215" t="s">
        <v>1640</v>
      </c>
      <c r="E264" s="215" t="s">
        <v>1625</v>
      </c>
      <c r="F264" s="392"/>
      <c r="G264" s="393">
        <v>134.99</v>
      </c>
      <c r="H264" s="392"/>
      <c r="I264" s="215" t="s">
        <v>1296</v>
      </c>
      <c r="J264" s="215" t="s">
        <v>1299</v>
      </c>
      <c r="K264" s="393">
        <v>134.99</v>
      </c>
      <c r="L264" s="393">
        <v>0</v>
      </c>
      <c r="M264" s="392">
        <v>0</v>
      </c>
      <c r="N264" s="215" t="s">
        <v>1502</v>
      </c>
    </row>
    <row r="265" spans="1:14">
      <c r="A265" s="215" t="s">
        <v>1502</v>
      </c>
      <c r="B265" s="215" t="s">
        <v>1618</v>
      </c>
      <c r="C265" s="215" t="s">
        <v>1243</v>
      </c>
      <c r="D265" s="215" t="s">
        <v>1641</v>
      </c>
      <c r="E265" s="215" t="s">
        <v>1625</v>
      </c>
      <c r="F265" s="392"/>
      <c r="G265" s="393">
        <v>201.4</v>
      </c>
      <c r="H265" s="392"/>
      <c r="I265" s="215" t="s">
        <v>1296</v>
      </c>
      <c r="J265" s="215" t="s">
        <v>1301</v>
      </c>
      <c r="K265" s="393">
        <v>201.4</v>
      </c>
      <c r="L265" s="393">
        <v>0</v>
      </c>
      <c r="M265" s="392">
        <v>0</v>
      </c>
      <c r="N265" s="215" t="s">
        <v>1502</v>
      </c>
    </row>
    <row r="266" spans="1:14">
      <c r="A266" s="215" t="s">
        <v>1502</v>
      </c>
      <c r="B266" s="215" t="s">
        <v>1423</v>
      </c>
      <c r="C266" s="215" t="s">
        <v>1242</v>
      </c>
      <c r="D266" s="215" t="s">
        <v>1642</v>
      </c>
      <c r="E266" s="215" t="s">
        <v>1625</v>
      </c>
      <c r="F266" s="392"/>
      <c r="G266" s="393">
        <v>624.35</v>
      </c>
      <c r="H266" s="392"/>
      <c r="I266" s="215" t="s">
        <v>1296</v>
      </c>
      <c r="J266" s="215" t="s">
        <v>1299</v>
      </c>
      <c r="K266" s="393">
        <v>624.35</v>
      </c>
      <c r="L266" s="393">
        <v>0</v>
      </c>
      <c r="M266" s="392">
        <v>0</v>
      </c>
      <c r="N266" s="215" t="s">
        <v>1502</v>
      </c>
    </row>
    <row r="267" spans="1:14">
      <c r="A267" s="215" t="s">
        <v>1502</v>
      </c>
      <c r="B267" s="215" t="s">
        <v>1618</v>
      </c>
      <c r="C267" s="215" t="s">
        <v>1243</v>
      </c>
      <c r="D267" s="215" t="s">
        <v>1643</v>
      </c>
      <c r="E267" s="215" t="s">
        <v>1625</v>
      </c>
      <c r="F267" s="392"/>
      <c r="G267" s="393">
        <v>54.43</v>
      </c>
      <c r="H267" s="392"/>
      <c r="I267" s="215" t="s">
        <v>1296</v>
      </c>
      <c r="J267" s="215" t="s">
        <v>1299</v>
      </c>
      <c r="K267" s="393">
        <v>54.43</v>
      </c>
      <c r="L267" s="393">
        <v>0</v>
      </c>
      <c r="M267" s="392">
        <v>0</v>
      </c>
      <c r="N267" s="215" t="s">
        <v>1502</v>
      </c>
    </row>
    <row r="268" spans="1:14">
      <c r="A268" s="215" t="s">
        <v>1502</v>
      </c>
      <c r="B268" s="215" t="s">
        <v>1423</v>
      </c>
      <c r="C268" s="215" t="s">
        <v>1242</v>
      </c>
      <c r="D268" s="215" t="s">
        <v>1644</v>
      </c>
      <c r="E268" s="215" t="s">
        <v>1625</v>
      </c>
      <c r="F268" s="392"/>
      <c r="G268" s="393">
        <v>168.75</v>
      </c>
      <c r="H268" s="392"/>
      <c r="I268" s="215" t="s">
        <v>1296</v>
      </c>
      <c r="J268" s="215" t="s">
        <v>1299</v>
      </c>
      <c r="K268" s="393">
        <v>168.75</v>
      </c>
      <c r="L268" s="393">
        <v>0</v>
      </c>
      <c r="M268" s="392">
        <v>0</v>
      </c>
      <c r="N268" s="215" t="s">
        <v>1502</v>
      </c>
    </row>
    <row r="269" spans="1:14">
      <c r="A269" s="215" t="s">
        <v>1502</v>
      </c>
      <c r="B269" s="215" t="s">
        <v>1618</v>
      </c>
      <c r="C269" s="215" t="s">
        <v>1243</v>
      </c>
      <c r="D269" s="215" t="s">
        <v>1645</v>
      </c>
      <c r="E269" s="215" t="s">
        <v>1625</v>
      </c>
      <c r="F269" s="392"/>
      <c r="G269" s="393">
        <v>94.35</v>
      </c>
      <c r="H269" s="392"/>
      <c r="I269" s="215" t="s">
        <v>1296</v>
      </c>
      <c r="J269" s="215" t="s">
        <v>1299</v>
      </c>
      <c r="K269" s="393">
        <v>94.35</v>
      </c>
      <c r="L269" s="393">
        <v>0</v>
      </c>
      <c r="M269" s="392">
        <v>0</v>
      </c>
      <c r="N269" s="215" t="s">
        <v>1502</v>
      </c>
    </row>
    <row r="270" spans="1:14">
      <c r="A270" s="215" t="s">
        <v>1502</v>
      </c>
      <c r="B270" s="215" t="s">
        <v>1423</v>
      </c>
      <c r="C270" s="215" t="s">
        <v>1242</v>
      </c>
      <c r="D270" s="215" t="s">
        <v>1646</v>
      </c>
      <c r="E270" s="215" t="s">
        <v>1625</v>
      </c>
      <c r="F270" s="392"/>
      <c r="G270" s="393">
        <v>292.48</v>
      </c>
      <c r="H270" s="392">
        <v>313369.35000000359</v>
      </c>
      <c r="I270" s="215" t="s">
        <v>1296</v>
      </c>
      <c r="J270" s="215" t="s">
        <v>1299</v>
      </c>
      <c r="K270" s="393">
        <v>292.48</v>
      </c>
      <c r="L270" s="393">
        <v>0</v>
      </c>
      <c r="M270" s="392">
        <v>0</v>
      </c>
      <c r="N270" s="215" t="s">
        <v>1502</v>
      </c>
    </row>
    <row r="271" spans="1:14">
      <c r="A271" s="215" t="s">
        <v>1493</v>
      </c>
      <c r="B271" s="215" t="s">
        <v>1423</v>
      </c>
      <c r="C271" s="215" t="s">
        <v>1647</v>
      </c>
      <c r="D271" s="215" t="s">
        <v>1648</v>
      </c>
      <c r="E271" s="215" t="s">
        <v>1649</v>
      </c>
      <c r="F271" s="392"/>
      <c r="G271" s="393">
        <v>314.5</v>
      </c>
      <c r="H271" s="392">
        <v>313054.85000000359</v>
      </c>
      <c r="I271" s="215" t="s">
        <v>1296</v>
      </c>
      <c r="J271" s="215" t="s">
        <v>1299</v>
      </c>
      <c r="K271" s="393">
        <v>314.5</v>
      </c>
      <c r="L271" s="393">
        <v>0</v>
      </c>
      <c r="M271" s="392">
        <v>0</v>
      </c>
      <c r="N271" s="215" t="s">
        <v>1502</v>
      </c>
    </row>
    <row r="272" spans="1:14">
      <c r="A272" s="215" t="s">
        <v>1502</v>
      </c>
      <c r="B272" s="215" t="s">
        <v>1423</v>
      </c>
      <c r="C272" s="215" t="s">
        <v>1243</v>
      </c>
      <c r="D272" s="215" t="s">
        <v>1650</v>
      </c>
      <c r="E272" s="215" t="s">
        <v>1625</v>
      </c>
      <c r="F272" s="392"/>
      <c r="G272" s="393">
        <v>467.21</v>
      </c>
      <c r="H272" s="392"/>
      <c r="I272" s="215" t="s">
        <v>1296</v>
      </c>
      <c r="J272" s="215" t="s">
        <v>1299</v>
      </c>
      <c r="K272" s="393">
        <v>467.21</v>
      </c>
      <c r="L272" s="393">
        <v>0</v>
      </c>
      <c r="M272" s="392">
        <v>0</v>
      </c>
      <c r="N272" s="215" t="s">
        <v>1502</v>
      </c>
    </row>
    <row r="273" spans="1:14">
      <c r="A273" s="215" t="s">
        <v>1502</v>
      </c>
      <c r="B273" s="215" t="s">
        <v>1423</v>
      </c>
      <c r="C273" s="215" t="s">
        <v>1242</v>
      </c>
      <c r="D273" s="215" t="s">
        <v>1651</v>
      </c>
      <c r="E273" s="215" t="s">
        <v>1625</v>
      </c>
      <c r="F273" s="392"/>
      <c r="G273" s="393">
        <v>1448.36</v>
      </c>
      <c r="H273" s="392"/>
      <c r="I273" s="215" t="s">
        <v>1296</v>
      </c>
      <c r="J273" s="215" t="s">
        <v>1299</v>
      </c>
      <c r="K273" s="393">
        <v>1448.36</v>
      </c>
      <c r="L273" s="393">
        <v>0</v>
      </c>
      <c r="M273" s="392">
        <v>0</v>
      </c>
      <c r="N273" s="215" t="s">
        <v>1502</v>
      </c>
    </row>
    <row r="274" spans="1:14">
      <c r="A274" s="215" t="s">
        <v>1502</v>
      </c>
      <c r="B274" s="215" t="s">
        <v>1423</v>
      </c>
      <c r="C274" s="215" t="s">
        <v>1243</v>
      </c>
      <c r="D274" s="215" t="s">
        <v>1652</v>
      </c>
      <c r="E274" s="215" t="s">
        <v>1625</v>
      </c>
      <c r="F274" s="392"/>
      <c r="G274" s="393">
        <v>156.04</v>
      </c>
      <c r="H274" s="392"/>
      <c r="I274" s="215" t="s">
        <v>1296</v>
      </c>
      <c r="J274" s="215" t="s">
        <v>1299</v>
      </c>
      <c r="K274" s="393">
        <v>156.04</v>
      </c>
      <c r="L274" s="393">
        <v>0</v>
      </c>
      <c r="M274" s="392">
        <v>0</v>
      </c>
      <c r="N274" s="215" t="s">
        <v>1502</v>
      </c>
    </row>
    <row r="275" spans="1:14">
      <c r="A275" s="215" t="s">
        <v>1502</v>
      </c>
      <c r="B275" s="215" t="s">
        <v>1423</v>
      </c>
      <c r="C275" s="215" t="s">
        <v>1242</v>
      </c>
      <c r="D275" s="215" t="s">
        <v>1653</v>
      </c>
      <c r="E275" s="215" t="s">
        <v>1625</v>
      </c>
      <c r="F275" s="392"/>
      <c r="G275" s="393">
        <v>483.73</v>
      </c>
      <c r="H275" s="392"/>
      <c r="I275" s="215" t="s">
        <v>1296</v>
      </c>
      <c r="J275" s="215" t="s">
        <v>1299</v>
      </c>
      <c r="K275" s="393">
        <v>483.73</v>
      </c>
      <c r="L275" s="393">
        <v>0</v>
      </c>
      <c r="M275" s="392">
        <v>0</v>
      </c>
      <c r="N275" s="215" t="s">
        <v>1502</v>
      </c>
    </row>
    <row r="276" spans="1:14">
      <c r="A276" s="215" t="s">
        <v>1502</v>
      </c>
      <c r="B276" s="215" t="s">
        <v>1423</v>
      </c>
      <c r="C276" s="215" t="s">
        <v>1243</v>
      </c>
      <c r="D276" s="215" t="s">
        <v>1654</v>
      </c>
      <c r="E276" s="215" t="s">
        <v>1625</v>
      </c>
      <c r="F276" s="392"/>
      <c r="G276" s="393">
        <v>54.43</v>
      </c>
      <c r="H276" s="392"/>
      <c r="I276" s="215" t="s">
        <v>1296</v>
      </c>
      <c r="J276" s="215" t="s">
        <v>1299</v>
      </c>
      <c r="K276" s="393">
        <v>54.43</v>
      </c>
      <c r="L276" s="393">
        <v>0</v>
      </c>
      <c r="M276" s="392">
        <v>0</v>
      </c>
      <c r="N276" s="215" t="s">
        <v>1502</v>
      </c>
    </row>
    <row r="277" spans="1:14">
      <c r="A277" s="215" t="s">
        <v>1502</v>
      </c>
      <c r="B277" s="215" t="s">
        <v>1423</v>
      </c>
      <c r="C277" s="215" t="s">
        <v>1242</v>
      </c>
      <c r="D277" s="215" t="s">
        <v>1655</v>
      </c>
      <c r="E277" s="215" t="s">
        <v>1625</v>
      </c>
      <c r="F277" s="392"/>
      <c r="G277" s="393">
        <v>168.75</v>
      </c>
      <c r="H277" s="392"/>
      <c r="I277" s="215" t="s">
        <v>1296</v>
      </c>
      <c r="J277" s="215" t="s">
        <v>1299</v>
      </c>
      <c r="K277" s="393">
        <v>168.75</v>
      </c>
      <c r="L277" s="393">
        <v>0</v>
      </c>
      <c r="M277" s="392">
        <v>0</v>
      </c>
      <c r="N277" s="215" t="s">
        <v>1502</v>
      </c>
    </row>
    <row r="278" spans="1:14">
      <c r="A278" s="215" t="s">
        <v>1502</v>
      </c>
      <c r="B278" s="215" t="s">
        <v>1423</v>
      </c>
      <c r="C278" s="215" t="s">
        <v>1243</v>
      </c>
      <c r="D278" s="215" t="s">
        <v>1656</v>
      </c>
      <c r="E278" s="215" t="s">
        <v>1625</v>
      </c>
      <c r="F278" s="392"/>
      <c r="G278" s="393">
        <v>72.58</v>
      </c>
      <c r="H278" s="392"/>
      <c r="I278" s="215" t="s">
        <v>1296</v>
      </c>
      <c r="J278" s="215" t="s">
        <v>1299</v>
      </c>
      <c r="K278" s="393">
        <v>72.58</v>
      </c>
      <c r="L278" s="393">
        <v>0</v>
      </c>
      <c r="M278" s="392">
        <v>0</v>
      </c>
      <c r="N278" s="215" t="s">
        <v>1502</v>
      </c>
    </row>
    <row r="279" spans="1:14">
      <c r="A279" s="215" t="s">
        <v>1502</v>
      </c>
      <c r="B279" s="215" t="s">
        <v>1423</v>
      </c>
      <c r="C279" s="215" t="s">
        <v>1242</v>
      </c>
      <c r="D279" s="215" t="s">
        <v>1657</v>
      </c>
      <c r="E279" s="215" t="s">
        <v>1625</v>
      </c>
      <c r="F279" s="392"/>
      <c r="G279" s="393">
        <v>225</v>
      </c>
      <c r="H279" s="392"/>
      <c r="I279" s="215" t="s">
        <v>1296</v>
      </c>
      <c r="J279" s="215" t="s">
        <v>1299</v>
      </c>
      <c r="K279" s="393">
        <v>225</v>
      </c>
      <c r="L279" s="393">
        <v>0</v>
      </c>
      <c r="M279" s="392">
        <v>0</v>
      </c>
      <c r="N279" s="215" t="s">
        <v>1502</v>
      </c>
    </row>
    <row r="280" spans="1:14">
      <c r="A280" s="215" t="s">
        <v>1502</v>
      </c>
      <c r="B280" s="215" t="s">
        <v>1571</v>
      </c>
      <c r="C280" s="215" t="s">
        <v>1243</v>
      </c>
      <c r="D280" s="215" t="s">
        <v>1658</v>
      </c>
      <c r="E280" s="215" t="s">
        <v>1625</v>
      </c>
      <c r="F280" s="392"/>
      <c r="G280" s="393">
        <v>223.18</v>
      </c>
      <c r="H280" s="392"/>
      <c r="I280" s="215" t="s">
        <v>1296</v>
      </c>
      <c r="J280" s="215" t="s">
        <v>1299</v>
      </c>
      <c r="K280" s="393">
        <v>223.18</v>
      </c>
      <c r="L280" s="393">
        <v>0</v>
      </c>
      <c r="M280" s="392">
        <v>0</v>
      </c>
      <c r="N280" s="215" t="s">
        <v>1502</v>
      </c>
    </row>
    <row r="281" spans="1:14">
      <c r="A281" s="215" t="s">
        <v>1502</v>
      </c>
      <c r="B281" s="215" t="s">
        <v>1423</v>
      </c>
      <c r="C281" s="215" t="s">
        <v>1242</v>
      </c>
      <c r="D281" s="215" t="s">
        <v>1659</v>
      </c>
      <c r="E281" s="215" t="s">
        <v>1625</v>
      </c>
      <c r="F281" s="392"/>
      <c r="G281" s="393">
        <v>691.84</v>
      </c>
      <c r="H281" s="392"/>
      <c r="I281" s="215" t="s">
        <v>1296</v>
      </c>
      <c r="J281" s="215" t="s">
        <v>1299</v>
      </c>
      <c r="K281" s="393">
        <v>691.84</v>
      </c>
      <c r="L281" s="393">
        <v>0</v>
      </c>
      <c r="M281" s="392">
        <v>0</v>
      </c>
      <c r="N281" s="215" t="s">
        <v>1502</v>
      </c>
    </row>
    <row r="282" spans="1:14">
      <c r="A282" s="215" t="s">
        <v>1502</v>
      </c>
      <c r="B282" s="215" t="s">
        <v>1423</v>
      </c>
      <c r="C282" s="215" t="s">
        <v>1243</v>
      </c>
      <c r="D282" s="215" t="s">
        <v>1660</v>
      </c>
      <c r="E282" s="215" t="s">
        <v>1625</v>
      </c>
      <c r="F282" s="392"/>
      <c r="G282" s="393">
        <v>65.319999999999993</v>
      </c>
      <c r="H282" s="392"/>
      <c r="I282" s="215" t="s">
        <v>1296</v>
      </c>
      <c r="J282" s="215" t="s">
        <v>1299</v>
      </c>
      <c r="K282" s="393">
        <v>65.319999999999993</v>
      </c>
      <c r="L282" s="393">
        <v>0</v>
      </c>
      <c r="M282" s="392">
        <v>0</v>
      </c>
      <c r="N282" s="215" t="s">
        <v>1502</v>
      </c>
    </row>
    <row r="283" spans="1:14">
      <c r="A283" s="215" t="s">
        <v>1502</v>
      </c>
      <c r="B283" s="215" t="s">
        <v>1423</v>
      </c>
      <c r="C283" s="215" t="s">
        <v>1242</v>
      </c>
      <c r="D283" s="215" t="s">
        <v>1661</v>
      </c>
      <c r="E283" s="215" t="s">
        <v>1625</v>
      </c>
      <c r="F283" s="392"/>
      <c r="G283" s="393">
        <v>202.5</v>
      </c>
      <c r="H283" s="392"/>
      <c r="I283" s="215" t="s">
        <v>1296</v>
      </c>
      <c r="J283" s="215" t="s">
        <v>1299</v>
      </c>
      <c r="K283" s="393">
        <v>202.5</v>
      </c>
      <c r="L283" s="393">
        <v>0</v>
      </c>
      <c r="M283" s="392">
        <v>0</v>
      </c>
      <c r="N283" s="215" t="s">
        <v>1502</v>
      </c>
    </row>
    <row r="284" spans="1:14">
      <c r="A284" s="215" t="s">
        <v>1502</v>
      </c>
      <c r="B284" s="215" t="s">
        <v>1423</v>
      </c>
      <c r="C284" s="215" t="s">
        <v>1243</v>
      </c>
      <c r="D284" s="215" t="s">
        <v>1662</v>
      </c>
      <c r="E284" s="215" t="s">
        <v>1625</v>
      </c>
      <c r="F284" s="392"/>
      <c r="G284" s="393">
        <v>1762.73</v>
      </c>
      <c r="H284" s="392"/>
      <c r="I284" s="215" t="s">
        <v>1296</v>
      </c>
      <c r="J284" s="215" t="s">
        <v>1301</v>
      </c>
      <c r="K284" s="393">
        <v>1762.73</v>
      </c>
      <c r="L284" s="393">
        <v>0</v>
      </c>
      <c r="M284" s="392">
        <v>0</v>
      </c>
      <c r="N284" s="215" t="s">
        <v>1502</v>
      </c>
    </row>
    <row r="285" spans="1:14">
      <c r="A285" s="215" t="s">
        <v>1502</v>
      </c>
      <c r="B285" s="215" t="s">
        <v>1423</v>
      </c>
      <c r="C285" s="215" t="s">
        <v>1242</v>
      </c>
      <c r="D285" s="215" t="s">
        <v>1663</v>
      </c>
      <c r="E285" s="215" t="s">
        <v>1625</v>
      </c>
      <c r="F285" s="392"/>
      <c r="G285" s="393">
        <v>5464.46</v>
      </c>
      <c r="H285" s="392"/>
      <c r="I285" s="215" t="s">
        <v>1296</v>
      </c>
      <c r="J285" s="215" t="s">
        <v>1299</v>
      </c>
      <c r="K285" s="393">
        <v>5464.46</v>
      </c>
      <c r="L285" s="393">
        <v>0</v>
      </c>
      <c r="M285" s="392">
        <v>0</v>
      </c>
      <c r="N285" s="215" t="s">
        <v>1502</v>
      </c>
    </row>
    <row r="286" spans="1:14">
      <c r="A286" s="215" t="s">
        <v>1502</v>
      </c>
      <c r="B286" s="215" t="s">
        <v>1423</v>
      </c>
      <c r="C286" s="215" t="s">
        <v>1243</v>
      </c>
      <c r="D286" s="215" t="s">
        <v>1664</v>
      </c>
      <c r="E286" s="215" t="s">
        <v>1625</v>
      </c>
      <c r="F286" s="392"/>
      <c r="G286" s="393">
        <v>329.32</v>
      </c>
      <c r="H286" s="392"/>
      <c r="I286" s="215" t="s">
        <v>1296</v>
      </c>
      <c r="J286" s="215" t="s">
        <v>1299</v>
      </c>
      <c r="K286" s="393">
        <v>329.32</v>
      </c>
      <c r="L286" s="393">
        <v>0</v>
      </c>
      <c r="M286" s="392">
        <v>0</v>
      </c>
      <c r="N286" s="215" t="s">
        <v>1502</v>
      </c>
    </row>
    <row r="287" spans="1:14">
      <c r="A287" s="215" t="s">
        <v>1502</v>
      </c>
      <c r="B287" s="215" t="s">
        <v>1423</v>
      </c>
      <c r="C287" s="215" t="s">
        <v>1242</v>
      </c>
      <c r="D287" s="215" t="s">
        <v>1665</v>
      </c>
      <c r="E287" s="215" t="s">
        <v>1625</v>
      </c>
      <c r="F287" s="392"/>
      <c r="G287" s="393">
        <v>1020.9</v>
      </c>
      <c r="H287" s="392"/>
      <c r="I287" s="215" t="s">
        <v>1296</v>
      </c>
      <c r="J287" s="215" t="s">
        <v>1299</v>
      </c>
      <c r="K287" s="393">
        <v>1020.9</v>
      </c>
      <c r="L287" s="393">
        <v>0</v>
      </c>
      <c r="M287" s="392">
        <v>0</v>
      </c>
      <c r="N287" s="215" t="s">
        <v>1502</v>
      </c>
    </row>
    <row r="288" spans="1:14">
      <c r="A288" s="215" t="s">
        <v>1502</v>
      </c>
      <c r="B288" s="215" t="s">
        <v>1423</v>
      </c>
      <c r="C288" s="215" t="s">
        <v>1243</v>
      </c>
      <c r="D288" s="215" t="s">
        <v>1666</v>
      </c>
      <c r="E288" s="215" t="s">
        <v>1625</v>
      </c>
      <c r="F288" s="392"/>
      <c r="G288" s="393">
        <v>342.02</v>
      </c>
      <c r="H288" s="392"/>
      <c r="I288" s="215" t="s">
        <v>1296</v>
      </c>
      <c r="J288" s="215" t="s">
        <v>1299</v>
      </c>
      <c r="K288" s="393">
        <v>342.02</v>
      </c>
      <c r="L288" s="393">
        <v>0</v>
      </c>
      <c r="M288" s="392">
        <v>0</v>
      </c>
      <c r="N288" s="215" t="s">
        <v>1502</v>
      </c>
    </row>
    <row r="289" spans="1:14">
      <c r="A289" s="215" t="s">
        <v>1502</v>
      </c>
      <c r="B289" s="215" t="s">
        <v>1423</v>
      </c>
      <c r="C289" s="215" t="s">
        <v>1242</v>
      </c>
      <c r="D289" s="215" t="s">
        <v>1667</v>
      </c>
      <c r="E289" s="215" t="s">
        <v>1625</v>
      </c>
      <c r="F289" s="392"/>
      <c r="G289" s="393">
        <v>1060.28</v>
      </c>
      <c r="H289" s="392"/>
      <c r="I289" s="215" t="s">
        <v>1296</v>
      </c>
      <c r="J289" s="215" t="s">
        <v>1299</v>
      </c>
      <c r="K289" s="393">
        <v>1060.28</v>
      </c>
      <c r="L289" s="393">
        <v>0</v>
      </c>
      <c r="M289" s="392">
        <v>0</v>
      </c>
      <c r="N289" s="215" t="s">
        <v>1502</v>
      </c>
    </row>
    <row r="290" spans="1:14">
      <c r="A290" s="215" t="s">
        <v>1502</v>
      </c>
      <c r="B290" s="215" t="s">
        <v>1571</v>
      </c>
      <c r="C290" s="215" t="s">
        <v>1243</v>
      </c>
      <c r="D290" s="215" t="s">
        <v>1668</v>
      </c>
      <c r="E290" s="215" t="s">
        <v>1625</v>
      </c>
      <c r="F290" s="392"/>
      <c r="G290" s="393">
        <v>586.97</v>
      </c>
      <c r="H290" s="392"/>
      <c r="I290" s="215" t="s">
        <v>1296</v>
      </c>
      <c r="J290" s="215" t="s">
        <v>1299</v>
      </c>
      <c r="K290" s="393">
        <v>586.97</v>
      </c>
      <c r="L290" s="393">
        <v>0</v>
      </c>
      <c r="M290" s="392">
        <v>0</v>
      </c>
      <c r="N290" s="215" t="s">
        <v>1502</v>
      </c>
    </row>
    <row r="291" spans="1:14">
      <c r="A291" s="215" t="s">
        <v>1502</v>
      </c>
      <c r="B291" s="215" t="s">
        <v>1423</v>
      </c>
      <c r="C291" s="215" t="s">
        <v>1242</v>
      </c>
      <c r="D291" s="215" t="s">
        <v>1669</v>
      </c>
      <c r="E291" s="215" t="s">
        <v>1625</v>
      </c>
      <c r="F291" s="392"/>
      <c r="G291" s="393">
        <v>1819.6</v>
      </c>
      <c r="H291" s="392"/>
      <c r="I291" s="215" t="s">
        <v>1296</v>
      </c>
      <c r="J291" s="215" t="s">
        <v>1299</v>
      </c>
      <c r="K291" s="393">
        <v>1819.6</v>
      </c>
      <c r="L291" s="393">
        <v>0</v>
      </c>
      <c r="M291" s="392">
        <v>0</v>
      </c>
      <c r="N291" s="215" t="s">
        <v>1502</v>
      </c>
    </row>
    <row r="292" spans="1:14">
      <c r="A292" s="215" t="s">
        <v>1502</v>
      </c>
      <c r="B292" s="215" t="s">
        <v>1571</v>
      </c>
      <c r="C292" s="215" t="s">
        <v>1243</v>
      </c>
      <c r="D292" s="215" t="s">
        <v>1670</v>
      </c>
      <c r="E292" s="215" t="s">
        <v>1625</v>
      </c>
      <c r="F292" s="392"/>
      <c r="G292" s="393">
        <v>53.34</v>
      </c>
      <c r="H292" s="392"/>
      <c r="I292" s="215" t="s">
        <v>1296</v>
      </c>
      <c r="J292" s="215" t="s">
        <v>1299</v>
      </c>
      <c r="K292" s="393">
        <v>53.34</v>
      </c>
      <c r="L292" s="393">
        <v>0</v>
      </c>
      <c r="M292" s="392">
        <v>0</v>
      </c>
      <c r="N292" s="215" t="s">
        <v>1502</v>
      </c>
    </row>
    <row r="293" spans="1:14">
      <c r="A293" s="215" t="s">
        <v>1502</v>
      </c>
      <c r="B293" s="215" t="s">
        <v>1571</v>
      </c>
      <c r="C293" s="215" t="s">
        <v>1242</v>
      </c>
      <c r="D293" s="215" t="s">
        <v>1671</v>
      </c>
      <c r="E293" s="215" t="s">
        <v>1625</v>
      </c>
      <c r="F293" s="392"/>
      <c r="G293" s="393">
        <v>165.37</v>
      </c>
      <c r="H293" s="392"/>
      <c r="I293" s="215" t="s">
        <v>1296</v>
      </c>
      <c r="J293" s="215" t="s">
        <v>1299</v>
      </c>
      <c r="K293" s="393">
        <v>165.37</v>
      </c>
      <c r="L293" s="393">
        <v>0</v>
      </c>
      <c r="M293" s="392">
        <v>0</v>
      </c>
      <c r="N293" s="215" t="s">
        <v>1502</v>
      </c>
    </row>
    <row r="294" spans="1:14">
      <c r="A294" s="215" t="s">
        <v>1502</v>
      </c>
      <c r="B294" s="215" t="s">
        <v>1571</v>
      </c>
      <c r="C294" s="215" t="s">
        <v>1243</v>
      </c>
      <c r="D294" s="215" t="s">
        <v>1672</v>
      </c>
      <c r="E294" s="215" t="s">
        <v>1625</v>
      </c>
      <c r="F294" s="392"/>
      <c r="G294" s="393">
        <v>67.13</v>
      </c>
      <c r="H294" s="392"/>
      <c r="I294" s="215" t="s">
        <v>1296</v>
      </c>
      <c r="J294" s="215" t="s">
        <v>1299</v>
      </c>
      <c r="K294" s="393">
        <v>67.13</v>
      </c>
      <c r="L294" s="393">
        <v>0</v>
      </c>
      <c r="M294" s="392">
        <v>0</v>
      </c>
      <c r="N294" s="215" t="s">
        <v>1502</v>
      </c>
    </row>
    <row r="295" spans="1:14">
      <c r="A295" s="215" t="s">
        <v>1502</v>
      </c>
      <c r="B295" s="215" t="s">
        <v>1571</v>
      </c>
      <c r="C295" s="215" t="s">
        <v>1242</v>
      </c>
      <c r="D295" s="215" t="s">
        <v>1673</v>
      </c>
      <c r="E295" s="215" t="s">
        <v>1625</v>
      </c>
      <c r="F295" s="392"/>
      <c r="G295" s="393">
        <v>208.12</v>
      </c>
      <c r="H295" s="392"/>
      <c r="I295" s="215" t="s">
        <v>1296</v>
      </c>
      <c r="J295" s="215" t="s">
        <v>1299</v>
      </c>
      <c r="K295" s="393">
        <v>208.12</v>
      </c>
      <c r="L295" s="393">
        <v>0</v>
      </c>
      <c r="M295" s="392">
        <v>0</v>
      </c>
      <c r="N295" s="215" t="s">
        <v>1502</v>
      </c>
    </row>
    <row r="296" spans="1:14">
      <c r="A296" s="215" t="s">
        <v>1502</v>
      </c>
      <c r="B296" s="215" t="s">
        <v>1423</v>
      </c>
      <c r="C296" s="215" t="s">
        <v>1243</v>
      </c>
      <c r="D296" s="215" t="s">
        <v>1674</v>
      </c>
      <c r="E296" s="215" t="s">
        <v>1625</v>
      </c>
      <c r="F296" s="392"/>
      <c r="G296" s="393">
        <v>24.19</v>
      </c>
      <c r="H296" s="392"/>
      <c r="I296" s="215" t="s">
        <v>1296</v>
      </c>
      <c r="J296" s="215" t="s">
        <v>1299</v>
      </c>
      <c r="K296" s="393">
        <v>24.19</v>
      </c>
      <c r="L296" s="393">
        <v>0</v>
      </c>
      <c r="M296" s="392">
        <v>0</v>
      </c>
      <c r="N296" s="215" t="s">
        <v>1502</v>
      </c>
    </row>
    <row r="297" spans="1:14">
      <c r="A297" s="215" t="s">
        <v>1502</v>
      </c>
      <c r="B297" s="215" t="s">
        <v>1423</v>
      </c>
      <c r="C297" s="215" t="s">
        <v>1242</v>
      </c>
      <c r="D297" s="215" t="s">
        <v>1675</v>
      </c>
      <c r="E297" s="215" t="s">
        <v>1625</v>
      </c>
      <c r="F297" s="392"/>
      <c r="G297" s="393">
        <v>124.6</v>
      </c>
      <c r="H297" s="392"/>
      <c r="I297" s="215" t="s">
        <v>1296</v>
      </c>
      <c r="J297" s="215" t="s">
        <v>1299</v>
      </c>
      <c r="K297" s="393">
        <v>124.6</v>
      </c>
      <c r="L297" s="393">
        <v>0</v>
      </c>
      <c r="M297" s="392">
        <v>0</v>
      </c>
      <c r="N297" s="215" t="s">
        <v>1502</v>
      </c>
    </row>
    <row r="298" spans="1:14">
      <c r="A298" s="215" t="s">
        <v>1502</v>
      </c>
      <c r="B298" s="215" t="s">
        <v>1423</v>
      </c>
      <c r="C298" s="215" t="s">
        <v>1243</v>
      </c>
      <c r="D298" s="215" t="s">
        <v>1676</v>
      </c>
      <c r="E298" s="215" t="s">
        <v>1625</v>
      </c>
      <c r="F298" s="392"/>
      <c r="G298" s="393">
        <v>203.22</v>
      </c>
      <c r="H298" s="392"/>
      <c r="I298" s="215" t="s">
        <v>1296</v>
      </c>
      <c r="J298" s="215" t="s">
        <v>1299</v>
      </c>
      <c r="K298" s="393">
        <v>203.22</v>
      </c>
      <c r="L298" s="393">
        <v>0</v>
      </c>
      <c r="M298" s="392">
        <v>0</v>
      </c>
      <c r="N298" s="215" t="s">
        <v>1502</v>
      </c>
    </row>
    <row r="299" spans="1:14">
      <c r="A299" s="215" t="s">
        <v>1502</v>
      </c>
      <c r="B299" s="215" t="s">
        <v>1423</v>
      </c>
      <c r="C299" s="215" t="s">
        <v>1242</v>
      </c>
      <c r="D299" s="215" t="s">
        <v>1677</v>
      </c>
      <c r="E299" s="215" t="s">
        <v>1625</v>
      </c>
      <c r="F299" s="392"/>
      <c r="G299" s="393">
        <v>629.98</v>
      </c>
      <c r="H299" s="392"/>
      <c r="I299" s="215" t="s">
        <v>1296</v>
      </c>
      <c r="J299" s="215" t="s">
        <v>1299</v>
      </c>
      <c r="K299" s="393">
        <v>629.98</v>
      </c>
      <c r="L299" s="393">
        <v>0</v>
      </c>
      <c r="M299" s="392">
        <v>0</v>
      </c>
      <c r="N299" s="215" t="s">
        <v>1502</v>
      </c>
    </row>
    <row r="300" spans="1:14">
      <c r="A300" s="215" t="s">
        <v>1502</v>
      </c>
      <c r="B300" s="215" t="s">
        <v>1423</v>
      </c>
      <c r="C300" s="215" t="s">
        <v>1243</v>
      </c>
      <c r="D300" s="215" t="s">
        <v>1678</v>
      </c>
      <c r="E300" s="215" t="s">
        <v>1625</v>
      </c>
      <c r="F300" s="392"/>
      <c r="G300" s="393">
        <v>208.66</v>
      </c>
      <c r="H300" s="392"/>
      <c r="I300" s="215" t="s">
        <v>1296</v>
      </c>
      <c r="J300" s="215" t="s">
        <v>1299</v>
      </c>
      <c r="K300" s="393">
        <v>208.66</v>
      </c>
      <c r="L300" s="393">
        <v>0</v>
      </c>
      <c r="M300" s="392">
        <v>0</v>
      </c>
      <c r="N300" s="215" t="s">
        <v>1502</v>
      </c>
    </row>
    <row r="301" spans="1:14">
      <c r="A301" s="215" t="s">
        <v>1502</v>
      </c>
      <c r="B301" s="215" t="s">
        <v>1322</v>
      </c>
      <c r="C301" s="215" t="s">
        <v>1242</v>
      </c>
      <c r="D301" s="215" t="s">
        <v>1679</v>
      </c>
      <c r="E301" s="215" t="s">
        <v>1625</v>
      </c>
      <c r="F301" s="392"/>
      <c r="G301" s="393">
        <v>646.85</v>
      </c>
      <c r="H301" s="392"/>
      <c r="I301" s="215" t="s">
        <v>1296</v>
      </c>
      <c r="J301" s="215" t="s">
        <v>1299</v>
      </c>
      <c r="K301" s="393">
        <v>646.85</v>
      </c>
      <c r="L301" s="393">
        <v>0</v>
      </c>
      <c r="M301" s="392">
        <v>0</v>
      </c>
      <c r="N301" s="215" t="s">
        <v>1502</v>
      </c>
    </row>
    <row r="302" spans="1:14">
      <c r="A302" s="215" t="s">
        <v>1502</v>
      </c>
      <c r="B302" s="215" t="s">
        <v>1423</v>
      </c>
      <c r="C302" s="215" t="s">
        <v>1243</v>
      </c>
      <c r="D302" s="215" t="s">
        <v>1680</v>
      </c>
      <c r="E302" s="215" t="s">
        <v>1625</v>
      </c>
      <c r="F302" s="392"/>
      <c r="G302" s="393">
        <v>72.58</v>
      </c>
      <c r="H302" s="392"/>
      <c r="I302" s="215" t="s">
        <v>1296</v>
      </c>
      <c r="J302" s="215" t="s">
        <v>1299</v>
      </c>
      <c r="K302" s="393">
        <v>72.58</v>
      </c>
      <c r="L302" s="393">
        <v>0</v>
      </c>
      <c r="M302" s="392">
        <v>0</v>
      </c>
      <c r="N302" s="215" t="s">
        <v>1502</v>
      </c>
    </row>
    <row r="303" spans="1:14">
      <c r="A303" s="215" t="s">
        <v>1502</v>
      </c>
      <c r="B303" s="215" t="s">
        <v>1423</v>
      </c>
      <c r="C303" s="215" t="s">
        <v>1242</v>
      </c>
      <c r="D303" s="215" t="s">
        <v>1681</v>
      </c>
      <c r="E303" s="215" t="s">
        <v>1625</v>
      </c>
      <c r="F303" s="392"/>
      <c r="G303" s="393">
        <v>225</v>
      </c>
      <c r="H303" s="392"/>
      <c r="I303" s="215" t="s">
        <v>1296</v>
      </c>
      <c r="J303" s="215" t="s">
        <v>1299</v>
      </c>
      <c r="K303" s="393">
        <v>225</v>
      </c>
      <c r="L303" s="393">
        <v>0</v>
      </c>
      <c r="M303" s="392">
        <v>0</v>
      </c>
      <c r="N303" s="215" t="s">
        <v>1502</v>
      </c>
    </row>
    <row r="304" spans="1:14">
      <c r="A304" s="215" t="s">
        <v>1502</v>
      </c>
      <c r="B304" s="215" t="s">
        <v>1423</v>
      </c>
      <c r="C304" s="215" t="s">
        <v>1243</v>
      </c>
      <c r="D304" s="215" t="s">
        <v>1682</v>
      </c>
      <c r="E304" s="215" t="s">
        <v>1625</v>
      </c>
      <c r="F304" s="392"/>
      <c r="G304" s="393">
        <v>38.36</v>
      </c>
      <c r="H304" s="392"/>
      <c r="I304" s="215" t="s">
        <v>1296</v>
      </c>
      <c r="J304" s="215" t="s">
        <v>1299</v>
      </c>
      <c r="K304" s="393">
        <v>38.36</v>
      </c>
      <c r="L304" s="393">
        <v>0</v>
      </c>
      <c r="M304" s="392">
        <v>0</v>
      </c>
      <c r="N304" s="215" t="s">
        <v>1502</v>
      </c>
    </row>
    <row r="305" spans="1:15">
      <c r="A305" s="215" t="s">
        <v>1502</v>
      </c>
      <c r="B305" s="215" t="s">
        <v>1423</v>
      </c>
      <c r="C305" s="215" t="s">
        <v>1242</v>
      </c>
      <c r="D305" s="215" t="s">
        <v>1683</v>
      </c>
      <c r="E305" s="215" t="s">
        <v>1625</v>
      </c>
      <c r="F305" s="392"/>
      <c r="G305" s="393">
        <v>118.91</v>
      </c>
      <c r="H305" s="392"/>
      <c r="I305" s="215" t="s">
        <v>1296</v>
      </c>
      <c r="J305" s="215" t="s">
        <v>1299</v>
      </c>
      <c r="K305" s="393">
        <v>118.91</v>
      </c>
      <c r="L305" s="393">
        <v>0</v>
      </c>
      <c r="M305" s="392">
        <v>0</v>
      </c>
      <c r="N305" s="215" t="s">
        <v>1502</v>
      </c>
    </row>
    <row r="306" spans="1:15">
      <c r="A306" s="215" t="s">
        <v>1502</v>
      </c>
      <c r="B306" s="215" t="s">
        <v>1423</v>
      </c>
      <c r="C306" s="215" t="s">
        <v>1243</v>
      </c>
      <c r="D306" s="215" t="s">
        <v>1684</v>
      </c>
      <c r="E306" s="215" t="s">
        <v>1625</v>
      </c>
      <c r="F306" s="392"/>
      <c r="G306" s="393">
        <v>21.77</v>
      </c>
      <c r="H306" s="392"/>
      <c r="I306" s="215" t="s">
        <v>1296</v>
      </c>
      <c r="J306" s="215" t="s">
        <v>1299</v>
      </c>
      <c r="K306" s="393">
        <v>21.77</v>
      </c>
      <c r="L306" s="393">
        <v>0</v>
      </c>
      <c r="M306" s="392">
        <v>0</v>
      </c>
      <c r="N306" s="215" t="s">
        <v>1502</v>
      </c>
      <c r="O306" s="215" t="s">
        <v>1685</v>
      </c>
    </row>
    <row r="307" spans="1:15">
      <c r="A307" s="215" t="s">
        <v>1502</v>
      </c>
      <c r="B307" s="215" t="s">
        <v>1423</v>
      </c>
      <c r="C307" s="215" t="s">
        <v>1242</v>
      </c>
      <c r="D307" s="215" t="s">
        <v>1686</v>
      </c>
      <c r="E307" s="215" t="s">
        <v>1625</v>
      </c>
      <c r="F307" s="392"/>
      <c r="G307" s="393">
        <v>67.510000000000005</v>
      </c>
      <c r="H307" s="392"/>
      <c r="I307" s="215" t="s">
        <v>1296</v>
      </c>
      <c r="J307" s="215" t="s">
        <v>1299</v>
      </c>
      <c r="K307" s="393">
        <v>67.510000000000005</v>
      </c>
      <c r="L307" s="393">
        <v>0</v>
      </c>
      <c r="M307" s="392">
        <v>0</v>
      </c>
      <c r="N307" s="215" t="s">
        <v>1502</v>
      </c>
      <c r="O307" s="215" t="s">
        <v>1685</v>
      </c>
    </row>
    <row r="308" spans="1:15">
      <c r="A308" s="215" t="s">
        <v>1502</v>
      </c>
      <c r="B308" s="215" t="s">
        <v>1423</v>
      </c>
      <c r="C308" s="215" t="s">
        <v>1243</v>
      </c>
      <c r="D308" s="215" t="s">
        <v>1687</v>
      </c>
      <c r="E308" s="215" t="s">
        <v>1625</v>
      </c>
      <c r="F308" s="392"/>
      <c r="G308" s="393">
        <v>101.6</v>
      </c>
      <c r="H308" s="392"/>
      <c r="I308" s="215" t="s">
        <v>1296</v>
      </c>
      <c r="J308" s="215" t="s">
        <v>1688</v>
      </c>
      <c r="K308" s="393">
        <v>101.6</v>
      </c>
      <c r="L308" s="393">
        <v>0</v>
      </c>
      <c r="M308" s="392">
        <v>0</v>
      </c>
      <c r="N308" s="215" t="s">
        <v>1502</v>
      </c>
    </row>
    <row r="309" spans="1:15">
      <c r="A309" s="215" t="s">
        <v>1502</v>
      </c>
      <c r="B309" s="215" t="s">
        <v>1423</v>
      </c>
      <c r="C309" s="215" t="s">
        <v>1242</v>
      </c>
      <c r="D309" s="215" t="s">
        <v>1689</v>
      </c>
      <c r="E309" s="215" t="s">
        <v>1625</v>
      </c>
      <c r="F309" s="392"/>
      <c r="G309" s="393">
        <v>314.97000000000003</v>
      </c>
      <c r="H309" s="392"/>
      <c r="I309" s="215" t="s">
        <v>1296</v>
      </c>
      <c r="J309" s="215" t="s">
        <v>1299</v>
      </c>
      <c r="K309" s="393">
        <v>314.97000000000003</v>
      </c>
      <c r="L309" s="393">
        <v>0</v>
      </c>
      <c r="M309" s="392">
        <v>0</v>
      </c>
      <c r="N309" s="215" t="s">
        <v>1502</v>
      </c>
    </row>
    <row r="310" spans="1:15">
      <c r="A310" s="215" t="s">
        <v>1502</v>
      </c>
      <c r="B310" s="215" t="s">
        <v>1423</v>
      </c>
      <c r="C310" s="215" t="s">
        <v>1243</v>
      </c>
      <c r="D310" s="215" t="s">
        <v>1690</v>
      </c>
      <c r="E310" s="215" t="s">
        <v>1625</v>
      </c>
      <c r="F310" s="392"/>
      <c r="G310" s="393">
        <v>1393.49</v>
      </c>
      <c r="H310" s="392"/>
      <c r="I310" s="215" t="s">
        <v>1296</v>
      </c>
      <c r="J310" s="215" t="s">
        <v>1299</v>
      </c>
      <c r="K310" s="393">
        <v>1393.49</v>
      </c>
      <c r="L310" s="393">
        <v>0</v>
      </c>
      <c r="M310" s="392">
        <v>0</v>
      </c>
      <c r="N310" s="215" t="s">
        <v>1502</v>
      </c>
    </row>
    <row r="311" spans="1:15">
      <c r="A311" s="215" t="s">
        <v>1502</v>
      </c>
      <c r="B311" s="215" t="s">
        <v>1423</v>
      </c>
      <c r="C311" s="215" t="s">
        <v>1242</v>
      </c>
      <c r="D311" s="215" t="s">
        <v>1691</v>
      </c>
      <c r="E311" s="215" t="s">
        <v>1625</v>
      </c>
      <c r="F311" s="392"/>
      <c r="G311" s="393">
        <v>4319.82</v>
      </c>
      <c r="H311" s="392"/>
      <c r="I311" s="215" t="s">
        <v>1296</v>
      </c>
      <c r="J311" s="215" t="s">
        <v>1299</v>
      </c>
      <c r="K311" s="393">
        <v>4319.82</v>
      </c>
      <c r="L311" s="393">
        <v>0</v>
      </c>
      <c r="M311" s="392">
        <v>0</v>
      </c>
      <c r="N311" s="215" t="s">
        <v>1502</v>
      </c>
    </row>
    <row r="312" spans="1:15">
      <c r="A312" s="215" t="s">
        <v>1502</v>
      </c>
      <c r="B312" s="215" t="s">
        <v>1423</v>
      </c>
      <c r="C312" s="215" t="s">
        <v>1243</v>
      </c>
      <c r="D312" s="215" t="s">
        <v>1692</v>
      </c>
      <c r="E312" s="215" t="s">
        <v>1625</v>
      </c>
      <c r="F312" s="392"/>
      <c r="G312" s="393">
        <v>21.77</v>
      </c>
      <c r="H312" s="392"/>
      <c r="I312" s="215" t="s">
        <v>1296</v>
      </c>
      <c r="J312" s="215" t="s">
        <v>1299</v>
      </c>
      <c r="K312" s="393">
        <v>21.77</v>
      </c>
      <c r="L312" s="393">
        <v>0</v>
      </c>
      <c r="M312" s="392">
        <v>0</v>
      </c>
      <c r="N312" s="215" t="s">
        <v>1502</v>
      </c>
    </row>
    <row r="313" spans="1:15">
      <c r="A313" s="215" t="s">
        <v>1502</v>
      </c>
      <c r="B313" s="215" t="s">
        <v>1423</v>
      </c>
      <c r="C313" s="215" t="s">
        <v>1242</v>
      </c>
      <c r="D313" s="215" t="s">
        <v>1693</v>
      </c>
      <c r="E313" s="215" t="s">
        <v>1625</v>
      </c>
      <c r="F313" s="392"/>
      <c r="G313" s="393">
        <v>67.510000000000005</v>
      </c>
      <c r="H313" s="392"/>
      <c r="I313" s="215" t="s">
        <v>1296</v>
      </c>
      <c r="J313" s="215" t="s">
        <v>1299</v>
      </c>
      <c r="K313" s="393">
        <v>67.510000000000005</v>
      </c>
      <c r="L313" s="393">
        <v>0</v>
      </c>
      <c r="M313" s="392">
        <v>0</v>
      </c>
      <c r="N313" s="215" t="s">
        <v>1502</v>
      </c>
    </row>
    <row r="314" spans="1:15">
      <c r="A314" s="215" t="s">
        <v>1502</v>
      </c>
      <c r="B314" s="215" t="s">
        <v>1423</v>
      </c>
      <c r="C314" s="215" t="s">
        <v>1243</v>
      </c>
      <c r="D314" s="215" t="s">
        <v>1694</v>
      </c>
      <c r="E314" s="215" t="s">
        <v>1625</v>
      </c>
      <c r="F314" s="392"/>
      <c r="G314" s="393">
        <v>76.209999999999994</v>
      </c>
      <c r="H314" s="392"/>
      <c r="I314" s="215" t="s">
        <v>1296</v>
      </c>
      <c r="J314" s="215" t="s">
        <v>1299</v>
      </c>
      <c r="K314" s="393">
        <v>76.209999999999994</v>
      </c>
      <c r="L314" s="393">
        <v>0</v>
      </c>
      <c r="M314" s="392">
        <v>0</v>
      </c>
      <c r="N314" s="215" t="s">
        <v>1502</v>
      </c>
    </row>
    <row r="315" spans="1:15">
      <c r="A315" s="215" t="s">
        <v>1502</v>
      </c>
      <c r="B315" s="215" t="s">
        <v>1423</v>
      </c>
      <c r="C315" s="215" t="s">
        <v>1242</v>
      </c>
      <c r="D315" s="215" t="s">
        <v>1695</v>
      </c>
      <c r="E315" s="215" t="s">
        <v>1625</v>
      </c>
      <c r="F315" s="392"/>
      <c r="G315" s="393">
        <v>236.23</v>
      </c>
      <c r="H315" s="392"/>
      <c r="I315" s="215" t="s">
        <v>1296</v>
      </c>
      <c r="J315" s="215" t="s">
        <v>1299</v>
      </c>
      <c r="K315" s="393">
        <v>236.23</v>
      </c>
      <c r="L315" s="393">
        <v>0</v>
      </c>
      <c r="M315" s="392">
        <v>0</v>
      </c>
      <c r="N315" s="215" t="s">
        <v>1502</v>
      </c>
    </row>
    <row r="316" spans="1:15">
      <c r="A316" s="215" t="s">
        <v>1502</v>
      </c>
      <c r="B316" s="215" t="s">
        <v>1423</v>
      </c>
      <c r="C316" s="215" t="s">
        <v>1243</v>
      </c>
      <c r="D316" s="215" t="s">
        <v>1696</v>
      </c>
      <c r="E316" s="215" t="s">
        <v>1625</v>
      </c>
      <c r="F316" s="392"/>
      <c r="G316" s="393">
        <v>37.549999999999997</v>
      </c>
      <c r="H316" s="392"/>
      <c r="I316" s="215" t="s">
        <v>1296</v>
      </c>
      <c r="J316" s="215" t="s">
        <v>1299</v>
      </c>
      <c r="K316" s="393">
        <v>37.549999999999997</v>
      </c>
      <c r="L316" s="393">
        <v>0</v>
      </c>
      <c r="M316" s="392">
        <v>0</v>
      </c>
      <c r="N316" s="215" t="s">
        <v>1502</v>
      </c>
    </row>
    <row r="317" spans="1:15">
      <c r="A317" s="215" t="s">
        <v>1502</v>
      </c>
      <c r="B317" s="215" t="s">
        <v>1423</v>
      </c>
      <c r="C317" s="215" t="s">
        <v>1242</v>
      </c>
      <c r="D317" s="215" t="s">
        <v>1697</v>
      </c>
      <c r="E317" s="215" t="s">
        <v>1625</v>
      </c>
      <c r="F317" s="392"/>
      <c r="G317" s="393">
        <v>66.62</v>
      </c>
      <c r="H317" s="392">
        <v>286898.27000000369</v>
      </c>
      <c r="I317" s="215" t="s">
        <v>1296</v>
      </c>
      <c r="J317" s="215" t="s">
        <v>1299</v>
      </c>
      <c r="K317" s="393">
        <v>66.62</v>
      </c>
      <c r="L317" s="393">
        <v>0</v>
      </c>
      <c r="M317" s="392">
        <v>0</v>
      </c>
      <c r="N317" s="215" t="s">
        <v>1502</v>
      </c>
    </row>
    <row r="318" spans="1:15">
      <c r="A318" s="215" t="s">
        <v>1447</v>
      </c>
      <c r="B318" s="215" t="s">
        <v>1322</v>
      </c>
      <c r="C318" s="215" t="s">
        <v>1243</v>
      </c>
      <c r="D318" s="215" t="s">
        <v>1698</v>
      </c>
      <c r="E318" s="215" t="s">
        <v>1625</v>
      </c>
      <c r="F318" s="392"/>
      <c r="G318" s="393">
        <v>663.42</v>
      </c>
      <c r="H318" s="392"/>
      <c r="I318" s="215" t="s">
        <v>1296</v>
      </c>
      <c r="J318" s="215" t="s">
        <v>1299</v>
      </c>
      <c r="K318" s="393">
        <v>600</v>
      </c>
      <c r="L318" s="393">
        <v>63.42</v>
      </c>
      <c r="M318" s="392">
        <v>0</v>
      </c>
      <c r="N318" s="215" t="s">
        <v>1502</v>
      </c>
    </row>
    <row r="319" spans="1:15">
      <c r="A319" s="215" t="s">
        <v>1447</v>
      </c>
      <c r="B319" s="215" t="s">
        <v>1322</v>
      </c>
      <c r="C319" s="215" t="s">
        <v>1242</v>
      </c>
      <c r="D319" s="215" t="s">
        <v>1699</v>
      </c>
      <c r="E319" s="215" t="s">
        <v>1625</v>
      </c>
      <c r="F319" s="392"/>
      <c r="G319" s="393">
        <v>2056.6</v>
      </c>
      <c r="H319" s="392">
        <v>284178.25000000373</v>
      </c>
      <c r="I319" s="215" t="s">
        <v>1296</v>
      </c>
      <c r="J319" s="215" t="s">
        <v>1299</v>
      </c>
      <c r="K319" s="393">
        <v>1860</v>
      </c>
      <c r="L319" s="393">
        <v>196.6</v>
      </c>
      <c r="M319" s="392">
        <v>0</v>
      </c>
      <c r="N319" s="215" t="s">
        <v>1502</v>
      </c>
    </row>
    <row r="320" spans="1:15">
      <c r="A320" s="215" t="s">
        <v>1502</v>
      </c>
      <c r="B320" s="215" t="s">
        <v>1423</v>
      </c>
      <c r="C320" s="215" t="s">
        <v>1243</v>
      </c>
      <c r="D320" s="215" t="s">
        <v>1700</v>
      </c>
      <c r="E320" s="215" t="s">
        <v>1625</v>
      </c>
      <c r="F320" s="392"/>
      <c r="G320" s="393">
        <v>600</v>
      </c>
      <c r="H320" s="392"/>
      <c r="I320" s="215" t="s">
        <v>1296</v>
      </c>
      <c r="J320" s="215" t="s">
        <v>1299</v>
      </c>
      <c r="K320" s="393">
        <v>600</v>
      </c>
      <c r="L320" s="393">
        <v>0</v>
      </c>
      <c r="M320" s="392">
        <v>0</v>
      </c>
      <c r="N320" s="215" t="s">
        <v>1502</v>
      </c>
    </row>
    <row r="321" spans="1:15">
      <c r="A321" s="215" t="s">
        <v>1502</v>
      </c>
      <c r="B321" s="215" t="s">
        <v>1701</v>
      </c>
      <c r="C321" s="215" t="s">
        <v>1242</v>
      </c>
      <c r="D321" s="215" t="s">
        <v>1702</v>
      </c>
      <c r="E321" s="215" t="s">
        <v>1620</v>
      </c>
      <c r="F321" s="392"/>
      <c r="G321" s="393">
        <v>1860</v>
      </c>
      <c r="H321" s="392"/>
      <c r="I321" s="215" t="s">
        <v>1296</v>
      </c>
      <c r="J321" s="215" t="s">
        <v>1299</v>
      </c>
      <c r="K321" s="393">
        <v>1860</v>
      </c>
      <c r="L321" s="393">
        <v>0</v>
      </c>
      <c r="M321" s="392">
        <v>0</v>
      </c>
      <c r="N321" s="215" t="s">
        <v>1502</v>
      </c>
    </row>
    <row r="322" spans="1:15">
      <c r="A322" s="215" t="s">
        <v>1502</v>
      </c>
      <c r="B322" s="215" t="s">
        <v>1316</v>
      </c>
      <c r="C322" s="215" t="s">
        <v>1703</v>
      </c>
      <c r="D322" s="215" t="s">
        <v>1471</v>
      </c>
      <c r="E322" s="215" t="s">
        <v>449</v>
      </c>
      <c r="F322" s="392"/>
      <c r="G322" s="393">
        <v>123276.32</v>
      </c>
      <c r="H322" s="392"/>
      <c r="I322" s="215" t="s">
        <v>1296</v>
      </c>
      <c r="J322" s="215" t="s">
        <v>1301</v>
      </c>
      <c r="K322" s="393">
        <v>123276.32</v>
      </c>
      <c r="L322" s="393">
        <v>0</v>
      </c>
      <c r="M322" s="392">
        <v>0</v>
      </c>
      <c r="N322" s="215" t="s">
        <v>1502</v>
      </c>
      <c r="O322" s="215" t="s">
        <v>1298</v>
      </c>
    </row>
    <row r="323" spans="1:15">
      <c r="A323" s="215" t="s">
        <v>1502</v>
      </c>
      <c r="B323" s="215" t="s">
        <v>1316</v>
      </c>
      <c r="C323" s="215" t="s">
        <v>1703</v>
      </c>
      <c r="D323" s="215" t="s">
        <v>1471</v>
      </c>
      <c r="E323" s="215" t="s">
        <v>1704</v>
      </c>
      <c r="F323" s="392"/>
      <c r="G323" s="393">
        <v>87.42</v>
      </c>
      <c r="H323" s="392"/>
      <c r="I323" s="215" t="s">
        <v>1296</v>
      </c>
      <c r="J323" s="215" t="s">
        <v>1301</v>
      </c>
      <c r="K323" s="393">
        <v>87.42</v>
      </c>
      <c r="L323" s="393">
        <v>0</v>
      </c>
      <c r="M323" s="392">
        <v>0</v>
      </c>
      <c r="N323" s="215" t="s">
        <v>1502</v>
      </c>
      <c r="O323" s="215" t="s">
        <v>1705</v>
      </c>
    </row>
    <row r="324" spans="1:15">
      <c r="A324" s="215" t="s">
        <v>1502</v>
      </c>
      <c r="B324" s="215" t="s">
        <v>1316</v>
      </c>
      <c r="C324" s="215" t="s">
        <v>1703</v>
      </c>
      <c r="D324" s="215" t="s">
        <v>1471</v>
      </c>
      <c r="E324" s="215" t="s">
        <v>1105</v>
      </c>
      <c r="F324" s="392"/>
      <c r="G324" s="393">
        <v>980.66</v>
      </c>
      <c r="H324" s="392"/>
      <c r="I324" s="215" t="s">
        <v>1296</v>
      </c>
      <c r="J324" s="215" t="s">
        <v>1301</v>
      </c>
      <c r="K324" s="393">
        <v>980.66</v>
      </c>
      <c r="L324" s="393">
        <v>0</v>
      </c>
      <c r="M324" s="392">
        <v>0</v>
      </c>
      <c r="N324" s="215" t="s">
        <v>1502</v>
      </c>
      <c r="O324" s="215" t="s">
        <v>1106</v>
      </c>
    </row>
    <row r="325" spans="1:15">
      <c r="A325" s="215" t="s">
        <v>1502</v>
      </c>
      <c r="B325" s="215" t="s">
        <v>1316</v>
      </c>
      <c r="C325" s="215" t="s">
        <v>1703</v>
      </c>
      <c r="D325" s="215" t="s">
        <v>1706</v>
      </c>
      <c r="E325" s="215" t="s">
        <v>1707</v>
      </c>
      <c r="F325" s="392"/>
      <c r="G325" s="393">
        <v>94.2</v>
      </c>
      <c r="H325" s="392">
        <v>157279.65000000369</v>
      </c>
      <c r="I325" s="215" t="s">
        <v>1296</v>
      </c>
      <c r="J325" s="215" t="s">
        <v>1301</v>
      </c>
      <c r="K325" s="393">
        <v>94.2</v>
      </c>
      <c r="L325" s="393">
        <v>0</v>
      </c>
      <c r="M325" s="392">
        <v>0</v>
      </c>
      <c r="N325" s="215" t="s">
        <v>1502</v>
      </c>
      <c r="O325" s="215" t="s">
        <v>1708</v>
      </c>
    </row>
    <row r="326" spans="1:15">
      <c r="A326" s="215" t="s">
        <v>1493</v>
      </c>
      <c r="B326" s="215" t="s">
        <v>1423</v>
      </c>
      <c r="C326" s="215" t="s">
        <v>1302</v>
      </c>
      <c r="D326" s="215" t="s">
        <v>1501</v>
      </c>
      <c r="E326" s="215" t="s">
        <v>1105</v>
      </c>
      <c r="F326" s="392"/>
      <c r="G326" s="393">
        <v>2587.9499999999998</v>
      </c>
      <c r="H326" s="392">
        <v>154691.70000000368</v>
      </c>
      <c r="I326" s="215" t="s">
        <v>1296</v>
      </c>
      <c r="J326" s="215" t="s">
        <v>1301</v>
      </c>
      <c r="K326" s="393">
        <v>2587.9499999999998</v>
      </c>
      <c r="L326" s="393">
        <v>0</v>
      </c>
      <c r="M326" s="392">
        <v>0</v>
      </c>
      <c r="N326" s="215" t="s">
        <v>1502</v>
      </c>
    </row>
    <row r="327" spans="1:15">
      <c r="A327" s="215" t="s">
        <v>1502</v>
      </c>
      <c r="B327" s="215" t="s">
        <v>1423</v>
      </c>
      <c r="C327" s="215" t="s">
        <v>1219</v>
      </c>
      <c r="D327" s="215" t="s">
        <v>1709</v>
      </c>
      <c r="E327" s="215" t="s">
        <v>449</v>
      </c>
      <c r="F327" s="392"/>
      <c r="G327" s="393">
        <v>107200.55</v>
      </c>
      <c r="H327" s="392"/>
      <c r="I327" s="215" t="s">
        <v>1296</v>
      </c>
      <c r="J327" s="215" t="s">
        <v>1297</v>
      </c>
      <c r="K327" s="393">
        <v>107200.55</v>
      </c>
      <c r="L327" s="393">
        <v>0</v>
      </c>
      <c r="M327" s="392">
        <v>0</v>
      </c>
      <c r="N327" s="215" t="s">
        <v>1502</v>
      </c>
    </row>
    <row r="328" spans="1:15">
      <c r="A328" s="215" t="s">
        <v>1502</v>
      </c>
      <c r="B328" s="215" t="s">
        <v>1502</v>
      </c>
      <c r="C328" s="215" t="s">
        <v>328</v>
      </c>
      <c r="D328" s="215" t="s">
        <v>1710</v>
      </c>
      <c r="E328" s="215" t="s">
        <v>640</v>
      </c>
      <c r="F328" s="392"/>
      <c r="G328" s="393">
        <v>10.45</v>
      </c>
      <c r="H328" s="392"/>
      <c r="I328" s="215" t="s">
        <v>1296</v>
      </c>
      <c r="K328" s="393">
        <v>10.45</v>
      </c>
      <c r="L328" s="393">
        <v>0</v>
      </c>
      <c r="M328" s="392">
        <v>0</v>
      </c>
      <c r="N328" s="215" t="s">
        <v>1502</v>
      </c>
      <c r="O328" s="215" t="s">
        <v>1710</v>
      </c>
    </row>
    <row r="329" spans="1:15">
      <c r="A329" s="215" t="s">
        <v>1502</v>
      </c>
      <c r="B329" s="215" t="s">
        <v>1502</v>
      </c>
      <c r="C329" s="215" t="s">
        <v>328</v>
      </c>
      <c r="D329" s="215" t="s">
        <v>1710</v>
      </c>
      <c r="E329" s="215" t="s">
        <v>640</v>
      </c>
      <c r="F329" s="392"/>
      <c r="G329" s="393">
        <v>10.45</v>
      </c>
      <c r="H329" s="392"/>
      <c r="I329" s="215" t="s">
        <v>1296</v>
      </c>
      <c r="K329" s="393">
        <v>10.45</v>
      </c>
      <c r="L329" s="393">
        <v>0</v>
      </c>
      <c r="M329" s="392">
        <v>0</v>
      </c>
      <c r="N329" s="215" t="s">
        <v>1502</v>
      </c>
      <c r="O329" s="215" t="s">
        <v>1710</v>
      </c>
    </row>
    <row r="330" spans="1:15">
      <c r="A330" s="215" t="s">
        <v>1502</v>
      </c>
      <c r="B330" s="215" t="s">
        <v>1502</v>
      </c>
      <c r="C330" s="215" t="s">
        <v>328</v>
      </c>
      <c r="D330" s="215" t="s">
        <v>1710</v>
      </c>
      <c r="E330" s="215" t="s">
        <v>640</v>
      </c>
      <c r="F330" s="392"/>
      <c r="G330" s="393">
        <v>10.45</v>
      </c>
      <c r="H330" s="392"/>
      <c r="I330" s="215" t="s">
        <v>1296</v>
      </c>
      <c r="K330" s="393">
        <v>10.45</v>
      </c>
      <c r="L330" s="393">
        <v>0</v>
      </c>
      <c r="M330" s="392">
        <v>0</v>
      </c>
      <c r="N330" s="215" t="s">
        <v>1502</v>
      </c>
      <c r="O330" s="215" t="s">
        <v>1710</v>
      </c>
    </row>
    <row r="331" spans="1:15">
      <c r="A331" s="215" t="s">
        <v>1502</v>
      </c>
      <c r="B331" s="215" t="s">
        <v>1502</v>
      </c>
      <c r="C331" s="215" t="s">
        <v>328</v>
      </c>
      <c r="D331" s="215" t="s">
        <v>1710</v>
      </c>
      <c r="E331" s="215" t="s">
        <v>640</v>
      </c>
      <c r="F331" s="392"/>
      <c r="G331" s="393">
        <v>10.45</v>
      </c>
      <c r="H331" s="392"/>
      <c r="I331" s="215" t="s">
        <v>1296</v>
      </c>
      <c r="K331" s="393">
        <v>10.45</v>
      </c>
      <c r="L331" s="393">
        <v>0</v>
      </c>
      <c r="M331" s="392">
        <v>0</v>
      </c>
      <c r="N331" s="215" t="s">
        <v>1502</v>
      </c>
      <c r="O331" s="215" t="s">
        <v>1710</v>
      </c>
    </row>
    <row r="332" spans="1:15">
      <c r="A332" s="215" t="s">
        <v>1502</v>
      </c>
      <c r="B332" s="215" t="s">
        <v>1502</v>
      </c>
      <c r="C332" s="215" t="s">
        <v>328</v>
      </c>
      <c r="D332" s="215" t="s">
        <v>1711</v>
      </c>
      <c r="E332" s="215" t="s">
        <v>640</v>
      </c>
      <c r="F332" s="392"/>
      <c r="G332" s="393">
        <v>246.55</v>
      </c>
      <c r="H332" s="392"/>
      <c r="I332" s="215" t="s">
        <v>1296</v>
      </c>
      <c r="K332" s="393">
        <v>246.55</v>
      </c>
      <c r="L332" s="393">
        <v>0</v>
      </c>
      <c r="M332" s="392">
        <v>0</v>
      </c>
      <c r="N332" s="215" t="s">
        <v>1502</v>
      </c>
      <c r="O332" s="215" t="s">
        <v>1711</v>
      </c>
    </row>
    <row r="333" spans="1:15">
      <c r="A333" s="215" t="s">
        <v>1502</v>
      </c>
      <c r="B333" s="215" t="s">
        <v>1502</v>
      </c>
      <c r="C333" s="215" t="s">
        <v>328</v>
      </c>
      <c r="D333" s="215" t="s">
        <v>1712</v>
      </c>
      <c r="E333" s="215" t="s">
        <v>640</v>
      </c>
      <c r="F333" s="392"/>
      <c r="G333" s="393">
        <v>707.2</v>
      </c>
      <c r="H333" s="392"/>
      <c r="I333" s="215" t="s">
        <v>1296</v>
      </c>
      <c r="K333" s="393">
        <v>707.2</v>
      </c>
      <c r="L333" s="393">
        <v>0</v>
      </c>
      <c r="M333" s="392">
        <v>0</v>
      </c>
      <c r="N333" s="215" t="s">
        <v>1502</v>
      </c>
      <c r="O333" s="215" t="s">
        <v>1712</v>
      </c>
    </row>
    <row r="334" spans="1:15">
      <c r="A334" s="215" t="s">
        <v>1502</v>
      </c>
      <c r="B334" s="215" t="s">
        <v>1316</v>
      </c>
      <c r="C334" s="215" t="s">
        <v>1267</v>
      </c>
      <c r="D334" s="215" t="s">
        <v>1713</v>
      </c>
      <c r="E334" s="215" t="s">
        <v>640</v>
      </c>
      <c r="F334" s="392">
        <v>94.2</v>
      </c>
      <c r="G334" s="393"/>
      <c r="H334" s="392">
        <v>46589.800000003699</v>
      </c>
      <c r="I334" s="215" t="s">
        <v>1296</v>
      </c>
      <c r="J334" s="215" t="s">
        <v>1299</v>
      </c>
      <c r="K334" s="392">
        <v>94.2</v>
      </c>
      <c r="L334" s="393">
        <v>0</v>
      </c>
      <c r="M334" s="392">
        <v>0</v>
      </c>
      <c r="N334" s="215" t="s">
        <v>1502</v>
      </c>
    </row>
    <row r="335" spans="1:15">
      <c r="A335" s="215" t="s">
        <v>1714</v>
      </c>
      <c r="B335" s="215" t="s">
        <v>1486</v>
      </c>
      <c r="C335" s="215" t="s">
        <v>1222</v>
      </c>
      <c r="D335" s="215" t="s">
        <v>1715</v>
      </c>
      <c r="E335" s="215" t="s">
        <v>904</v>
      </c>
      <c r="F335" s="392"/>
      <c r="G335" s="393">
        <v>1387.97</v>
      </c>
      <c r="H335" s="392"/>
      <c r="I335" s="215" t="s">
        <v>1296</v>
      </c>
      <c r="J335" s="215" t="s">
        <v>1301</v>
      </c>
      <c r="K335" s="393">
        <v>1387.97</v>
      </c>
      <c r="L335" s="393">
        <v>0</v>
      </c>
      <c r="M335" s="392">
        <v>0</v>
      </c>
      <c r="N335" s="215" t="s">
        <v>1714</v>
      </c>
      <c r="O335" s="215" t="s">
        <v>1417</v>
      </c>
    </row>
    <row r="336" spans="1:15">
      <c r="A336" s="215" t="s">
        <v>1714</v>
      </c>
      <c r="B336" s="215" t="s">
        <v>1714</v>
      </c>
      <c r="C336" s="215" t="s">
        <v>255</v>
      </c>
      <c r="D336" s="215" t="s">
        <v>1716</v>
      </c>
      <c r="E336" s="215" t="s">
        <v>904</v>
      </c>
      <c r="F336" s="392"/>
      <c r="G336" s="393">
        <v>3360.35</v>
      </c>
      <c r="H336" s="392">
        <v>41841.480000003699</v>
      </c>
      <c r="I336" s="215" t="s">
        <v>1296</v>
      </c>
      <c r="J336" s="215" t="s">
        <v>1301</v>
      </c>
      <c r="K336" s="393">
        <v>3360.35</v>
      </c>
      <c r="L336" s="393">
        <v>0</v>
      </c>
      <c r="M336" s="392">
        <v>0</v>
      </c>
      <c r="N336" s="215" t="s">
        <v>1714</v>
      </c>
      <c r="O336" s="215" t="s">
        <v>1417</v>
      </c>
    </row>
    <row r="337" spans="1:15">
      <c r="A337" s="215" t="s">
        <v>1717</v>
      </c>
      <c r="B337" s="215" t="s">
        <v>1486</v>
      </c>
      <c r="C337" s="215" t="s">
        <v>255</v>
      </c>
      <c r="D337" s="215" t="s">
        <v>1718</v>
      </c>
      <c r="E337" s="215" t="s">
        <v>1071</v>
      </c>
      <c r="F337" s="392"/>
      <c r="G337" s="393">
        <v>923.6</v>
      </c>
      <c r="H337" s="392">
        <v>40917.880000003701</v>
      </c>
      <c r="I337" s="215" t="s">
        <v>1296</v>
      </c>
      <c r="J337" s="215" t="s">
        <v>1301</v>
      </c>
      <c r="K337" s="393">
        <v>923.6</v>
      </c>
      <c r="L337" s="393">
        <v>0</v>
      </c>
      <c r="M337" s="392">
        <v>0</v>
      </c>
      <c r="N337" s="215" t="s">
        <v>1714</v>
      </c>
      <c r="O337" s="215" t="s">
        <v>1417</v>
      </c>
    </row>
    <row r="338" spans="1:15">
      <c r="A338" s="215" t="s">
        <v>1486</v>
      </c>
      <c r="B338" s="215" t="s">
        <v>1486</v>
      </c>
      <c r="C338" s="215" t="s">
        <v>255</v>
      </c>
      <c r="D338" s="215" t="s">
        <v>1719</v>
      </c>
      <c r="E338" s="215" t="s">
        <v>1473</v>
      </c>
      <c r="F338" s="392"/>
      <c r="G338" s="393">
        <v>1713.61</v>
      </c>
      <c r="H338" s="392">
        <v>39204.2700000037</v>
      </c>
      <c r="I338" s="215" t="s">
        <v>1296</v>
      </c>
      <c r="J338" s="215" t="s">
        <v>1301</v>
      </c>
      <c r="K338" s="393">
        <v>1713.61</v>
      </c>
      <c r="L338" s="393">
        <v>0</v>
      </c>
      <c r="M338" s="392">
        <v>0</v>
      </c>
      <c r="N338" s="215" t="s">
        <v>1714</v>
      </c>
      <c r="O338" s="215" t="s">
        <v>1417</v>
      </c>
    </row>
    <row r="339" spans="1:15">
      <c r="A339" s="215" t="s">
        <v>1714</v>
      </c>
      <c r="B339" s="215" t="s">
        <v>1714</v>
      </c>
      <c r="C339" s="215" t="s">
        <v>255</v>
      </c>
      <c r="D339" s="215" t="s">
        <v>1720</v>
      </c>
      <c r="E339" s="215" t="s">
        <v>1477</v>
      </c>
      <c r="F339" s="392"/>
      <c r="G339" s="393">
        <v>379</v>
      </c>
      <c r="H339" s="392"/>
      <c r="I339" s="215" t="s">
        <v>1296</v>
      </c>
      <c r="J339" s="215" t="s">
        <v>1301</v>
      </c>
      <c r="K339" s="393">
        <v>379</v>
      </c>
      <c r="L339" s="393">
        <v>0</v>
      </c>
      <c r="M339" s="392">
        <v>0</v>
      </c>
      <c r="N339" s="215" t="s">
        <v>1714</v>
      </c>
      <c r="O339" s="215" t="s">
        <v>1417</v>
      </c>
    </row>
    <row r="340" spans="1:15">
      <c r="A340" s="215" t="s">
        <v>1714</v>
      </c>
      <c r="B340" s="215" t="s">
        <v>1714</v>
      </c>
      <c r="C340" s="215" t="s">
        <v>1222</v>
      </c>
      <c r="D340" s="215" t="s">
        <v>1720</v>
      </c>
      <c r="E340" s="215" t="s">
        <v>1477</v>
      </c>
      <c r="F340" s="392"/>
      <c r="G340" s="393">
        <v>1755.95</v>
      </c>
      <c r="H340" s="392">
        <v>37069.320000003703</v>
      </c>
      <c r="I340" s="215" t="s">
        <v>1296</v>
      </c>
      <c r="J340" s="215" t="s">
        <v>1301</v>
      </c>
      <c r="K340" s="393">
        <v>1755.95</v>
      </c>
      <c r="L340" s="393">
        <v>0</v>
      </c>
      <c r="M340" s="392">
        <v>0</v>
      </c>
      <c r="N340" s="215" t="s">
        <v>1714</v>
      </c>
      <c r="O340" s="215" t="s">
        <v>1417</v>
      </c>
    </row>
    <row r="341" spans="1:15">
      <c r="A341" s="215" t="s">
        <v>1721</v>
      </c>
      <c r="B341" s="215" t="s">
        <v>1714</v>
      </c>
      <c r="C341" s="215" t="s">
        <v>1222</v>
      </c>
      <c r="D341" s="215" t="s">
        <v>1722</v>
      </c>
      <c r="E341" s="215" t="s">
        <v>1071</v>
      </c>
      <c r="F341" s="392"/>
      <c r="G341" s="393">
        <v>1235.3</v>
      </c>
      <c r="H341" s="392">
        <v>35834.0200000037</v>
      </c>
      <c r="I341" s="215" t="s">
        <v>1296</v>
      </c>
      <c r="J341" s="215" t="s">
        <v>1301</v>
      </c>
      <c r="K341" s="393">
        <v>1235.3</v>
      </c>
      <c r="L341" s="393">
        <v>0</v>
      </c>
      <c r="M341" s="392">
        <v>0</v>
      </c>
      <c r="N341" s="215" t="s">
        <v>1714</v>
      </c>
      <c r="O341" s="215" t="s">
        <v>1417</v>
      </c>
    </row>
    <row r="342" spans="1:15">
      <c r="A342" s="215" t="s">
        <v>1714</v>
      </c>
      <c r="B342" s="215" t="s">
        <v>1714</v>
      </c>
      <c r="C342" s="215" t="s">
        <v>1222</v>
      </c>
      <c r="D342" s="215" t="s">
        <v>1481</v>
      </c>
      <c r="E342" s="215" t="s">
        <v>1482</v>
      </c>
      <c r="F342" s="392"/>
      <c r="G342" s="393">
        <v>708</v>
      </c>
      <c r="H342" s="392"/>
      <c r="I342" s="215" t="s">
        <v>1296</v>
      </c>
      <c r="J342" s="215" t="s">
        <v>1301</v>
      </c>
      <c r="K342" s="393">
        <v>708</v>
      </c>
      <c r="L342" s="393">
        <v>0</v>
      </c>
      <c r="M342" s="392">
        <v>0</v>
      </c>
      <c r="N342" s="215" t="s">
        <v>1714</v>
      </c>
      <c r="O342" s="215" t="s">
        <v>1417</v>
      </c>
    </row>
    <row r="343" spans="1:15">
      <c r="A343" s="215" t="s">
        <v>1714</v>
      </c>
      <c r="B343" s="215" t="s">
        <v>1714</v>
      </c>
      <c r="C343" s="215" t="s">
        <v>255</v>
      </c>
      <c r="D343" s="215" t="s">
        <v>1481</v>
      </c>
      <c r="E343" s="215" t="s">
        <v>1482</v>
      </c>
      <c r="F343" s="392"/>
      <c r="G343" s="393">
        <v>414.55</v>
      </c>
      <c r="H343" s="392">
        <v>34711.470000003697</v>
      </c>
      <c r="I343" s="215" t="s">
        <v>1296</v>
      </c>
      <c r="J343" s="215" t="s">
        <v>1301</v>
      </c>
      <c r="K343" s="393">
        <v>414.55</v>
      </c>
      <c r="L343" s="393">
        <v>0</v>
      </c>
      <c r="M343" s="392">
        <v>0</v>
      </c>
      <c r="N343" s="215" t="s">
        <v>1714</v>
      </c>
      <c r="O343" s="215" t="s">
        <v>1417</v>
      </c>
    </row>
    <row r="344" spans="1:15">
      <c r="A344" s="215" t="s">
        <v>1723</v>
      </c>
      <c r="B344" s="215" t="s">
        <v>1714</v>
      </c>
      <c r="C344" s="215" t="s">
        <v>1224</v>
      </c>
      <c r="D344" s="215" t="s">
        <v>1724</v>
      </c>
      <c r="E344" s="215" t="s">
        <v>1080</v>
      </c>
      <c r="F344" s="392"/>
      <c r="G344" s="393">
        <v>1648.59</v>
      </c>
      <c r="H344" s="392"/>
      <c r="I344" s="215" t="s">
        <v>1296</v>
      </c>
      <c r="J344" s="215" t="s">
        <v>1301</v>
      </c>
      <c r="K344" s="393">
        <v>1648.59</v>
      </c>
      <c r="L344" s="393">
        <v>0</v>
      </c>
      <c r="M344" s="392">
        <v>0</v>
      </c>
      <c r="N344" s="215" t="s">
        <v>1714</v>
      </c>
      <c r="O344" s="215" t="s">
        <v>1417</v>
      </c>
    </row>
    <row r="345" spans="1:15">
      <c r="A345" s="215" t="s">
        <v>1723</v>
      </c>
      <c r="B345" s="215" t="s">
        <v>1714</v>
      </c>
      <c r="C345" s="215" t="s">
        <v>1224</v>
      </c>
      <c r="D345" s="215" t="s">
        <v>1725</v>
      </c>
      <c r="E345" s="215" t="s">
        <v>1450</v>
      </c>
      <c r="F345" s="392"/>
      <c r="G345" s="393">
        <v>2986.94</v>
      </c>
      <c r="H345" s="392">
        <v>30075.940000003702</v>
      </c>
      <c r="I345" s="215" t="s">
        <v>1296</v>
      </c>
      <c r="J345" s="215" t="s">
        <v>1301</v>
      </c>
      <c r="K345" s="393">
        <v>2986.94</v>
      </c>
      <c r="L345" s="393">
        <v>0</v>
      </c>
      <c r="M345" s="392">
        <v>0</v>
      </c>
      <c r="N345" s="215" t="s">
        <v>1714</v>
      </c>
      <c r="O345" s="215" t="s">
        <v>1417</v>
      </c>
    </row>
    <row r="346" spans="1:15">
      <c r="A346" s="215" t="s">
        <v>1714</v>
      </c>
      <c r="B346" s="215" t="s">
        <v>1714</v>
      </c>
      <c r="C346" s="215" t="s">
        <v>328</v>
      </c>
      <c r="D346" s="215" t="s">
        <v>1726</v>
      </c>
      <c r="E346" s="215" t="s">
        <v>640</v>
      </c>
      <c r="F346" s="392"/>
      <c r="G346" s="393">
        <v>10.45</v>
      </c>
      <c r="H346" s="392">
        <v>30065.490000003701</v>
      </c>
      <c r="I346" s="215" t="s">
        <v>1296</v>
      </c>
      <c r="K346" s="393">
        <v>10.45</v>
      </c>
      <c r="L346" s="393">
        <v>0</v>
      </c>
      <c r="M346" s="392">
        <v>0</v>
      </c>
      <c r="N346" s="215" t="s">
        <v>1714</v>
      </c>
      <c r="O346" s="215" t="s">
        <v>1726</v>
      </c>
    </row>
    <row r="347" spans="1:15">
      <c r="A347" s="215" t="s">
        <v>1723</v>
      </c>
      <c r="B347" s="215" t="s">
        <v>1316</v>
      </c>
      <c r="C347" s="215" t="s">
        <v>255</v>
      </c>
      <c r="D347" s="215" t="s">
        <v>1728</v>
      </c>
      <c r="E347" s="215" t="s">
        <v>1477</v>
      </c>
      <c r="F347" s="392"/>
      <c r="G347" s="393">
        <v>5326.34</v>
      </c>
      <c r="H347" s="392"/>
      <c r="I347" s="215" t="s">
        <v>1296</v>
      </c>
      <c r="J347" s="215" t="s">
        <v>1299</v>
      </c>
      <c r="K347" s="393">
        <v>5326.34</v>
      </c>
      <c r="L347" s="393">
        <v>0</v>
      </c>
      <c r="M347" s="392">
        <v>0</v>
      </c>
      <c r="N347" s="215" t="s">
        <v>1723</v>
      </c>
    </row>
    <row r="348" spans="1:15">
      <c r="A348" s="215" t="s">
        <v>1729</v>
      </c>
      <c r="B348" s="215" t="s">
        <v>1423</v>
      </c>
      <c r="C348" s="215" t="s">
        <v>1257</v>
      </c>
      <c r="D348" s="215" t="s">
        <v>1730</v>
      </c>
      <c r="E348" s="215" t="s">
        <v>1731</v>
      </c>
      <c r="F348" s="392"/>
      <c r="G348" s="393">
        <v>9650</v>
      </c>
      <c r="H348" s="392"/>
      <c r="I348" s="215" t="s">
        <v>1296</v>
      </c>
      <c r="J348" s="215" t="s">
        <v>1299</v>
      </c>
      <c r="K348" s="393">
        <v>9650</v>
      </c>
      <c r="L348" s="393">
        <v>0</v>
      </c>
      <c r="M348" s="392">
        <v>0</v>
      </c>
      <c r="N348" s="215" t="s">
        <v>1729</v>
      </c>
    </row>
    <row r="349" spans="1:15">
      <c r="A349" s="215" t="s">
        <v>1729</v>
      </c>
      <c r="B349" s="215" t="s">
        <v>1729</v>
      </c>
      <c r="C349" s="215" t="s">
        <v>328</v>
      </c>
      <c r="D349" s="215" t="s">
        <v>1732</v>
      </c>
      <c r="E349" s="215" t="s">
        <v>640</v>
      </c>
      <c r="F349" s="392"/>
      <c r="G349" s="393">
        <v>10.45</v>
      </c>
      <c r="H349" s="392"/>
      <c r="I349" s="215" t="s">
        <v>1296</v>
      </c>
      <c r="K349" s="393">
        <v>10.45</v>
      </c>
      <c r="L349" s="393">
        <v>0</v>
      </c>
      <c r="M349" s="392">
        <v>0</v>
      </c>
      <c r="N349" s="215" t="s">
        <v>1729</v>
      </c>
      <c r="O349" s="215" t="s">
        <v>1732</v>
      </c>
    </row>
    <row r="350" spans="1:15">
      <c r="A350" s="215" t="s">
        <v>1729</v>
      </c>
      <c r="B350" s="215" t="s">
        <v>1316</v>
      </c>
      <c r="C350" s="215" t="s">
        <v>1267</v>
      </c>
      <c r="D350" s="215" t="s">
        <v>1733</v>
      </c>
      <c r="E350" s="215" t="s">
        <v>640</v>
      </c>
      <c r="F350" s="392">
        <v>9650</v>
      </c>
      <c r="G350" s="393"/>
      <c r="H350" s="392">
        <v>19829.550000003699</v>
      </c>
      <c r="I350" s="215" t="s">
        <v>1296</v>
      </c>
      <c r="J350" s="215" t="s">
        <v>1299</v>
      </c>
      <c r="K350" s="392">
        <v>9650</v>
      </c>
      <c r="L350" s="393">
        <v>0</v>
      </c>
      <c r="M350" s="392">
        <v>0</v>
      </c>
      <c r="N350" s="215" t="s">
        <v>1729</v>
      </c>
    </row>
    <row r="351" spans="1:15">
      <c r="A351" s="215" t="s">
        <v>1734</v>
      </c>
      <c r="B351" s="215" t="s">
        <v>1443</v>
      </c>
      <c r="C351" s="215" t="s">
        <v>1222</v>
      </c>
      <c r="D351" s="215" t="s">
        <v>1735</v>
      </c>
      <c r="E351" s="215" t="s">
        <v>1436</v>
      </c>
      <c r="F351" s="392"/>
      <c r="G351" s="393">
        <v>2596.1999999999998</v>
      </c>
      <c r="H351" s="392">
        <v>17233.350000003698</v>
      </c>
      <c r="I351" s="215" t="s">
        <v>1296</v>
      </c>
      <c r="J351" s="215" t="s">
        <v>1301</v>
      </c>
      <c r="K351" s="393">
        <v>2596.1999999999998</v>
      </c>
      <c r="L351" s="393">
        <v>0</v>
      </c>
      <c r="M351" s="392">
        <v>0</v>
      </c>
      <c r="N351" s="215" t="s">
        <v>1736</v>
      </c>
    </row>
    <row r="352" spans="1:15">
      <c r="A352" s="215" t="s">
        <v>1737</v>
      </c>
      <c r="B352" s="215" t="s">
        <v>1738</v>
      </c>
      <c r="C352" s="215" t="s">
        <v>255</v>
      </c>
      <c r="D352" s="215" t="s">
        <v>1739</v>
      </c>
      <c r="E352" s="215" t="s">
        <v>1436</v>
      </c>
      <c r="F352" s="392"/>
      <c r="G352" s="393">
        <v>492</v>
      </c>
      <c r="H352" s="392">
        <v>16741.350000003698</v>
      </c>
      <c r="I352" s="215" t="s">
        <v>1296</v>
      </c>
      <c r="J352" s="215" t="s">
        <v>1301</v>
      </c>
      <c r="K352" s="393">
        <v>492</v>
      </c>
      <c r="L352" s="393">
        <v>0</v>
      </c>
      <c r="M352" s="392">
        <v>0</v>
      </c>
      <c r="N352" s="215" t="s">
        <v>1736</v>
      </c>
    </row>
    <row r="353" spans="1:15">
      <c r="A353" s="215" t="s">
        <v>1510</v>
      </c>
      <c r="B353" s="215" t="s">
        <v>1316</v>
      </c>
      <c r="C353" s="215" t="s">
        <v>1239</v>
      </c>
      <c r="D353" s="215" t="s">
        <v>1740</v>
      </c>
      <c r="E353" s="215" t="s">
        <v>1412</v>
      </c>
      <c r="F353" s="392"/>
      <c r="G353" s="393">
        <v>967.7</v>
      </c>
      <c r="H353" s="392">
        <v>15773.650000003698</v>
      </c>
      <c r="I353" s="215" t="s">
        <v>1296</v>
      </c>
      <c r="J353" s="215" t="s">
        <v>1299</v>
      </c>
      <c r="K353" s="393">
        <v>967.7</v>
      </c>
      <c r="L353" s="393">
        <v>0</v>
      </c>
      <c r="M353" s="392">
        <v>0</v>
      </c>
      <c r="N353" s="215" t="s">
        <v>1736</v>
      </c>
    </row>
    <row r="354" spans="1:15">
      <c r="A354" s="215" t="s">
        <v>1736</v>
      </c>
      <c r="B354" s="215" t="s">
        <v>1423</v>
      </c>
      <c r="C354" s="215" t="s">
        <v>1239</v>
      </c>
      <c r="D354" s="215" t="s">
        <v>1741</v>
      </c>
      <c r="E354" s="215" t="s">
        <v>1742</v>
      </c>
      <c r="F354" s="392"/>
      <c r="G354" s="393">
        <v>1451.55</v>
      </c>
      <c r="H354" s="392"/>
      <c r="I354" s="215" t="s">
        <v>1296</v>
      </c>
      <c r="J354" s="215" t="s">
        <v>1299</v>
      </c>
      <c r="K354" s="393">
        <v>1451.55</v>
      </c>
      <c r="L354" s="393">
        <v>0</v>
      </c>
      <c r="M354" s="392">
        <v>0</v>
      </c>
      <c r="N354" s="215" t="s">
        <v>1736</v>
      </c>
    </row>
    <row r="355" spans="1:15">
      <c r="A355" s="215" t="s">
        <v>1736</v>
      </c>
      <c r="B355" s="215" t="s">
        <v>1316</v>
      </c>
      <c r="C355" s="215" t="s">
        <v>1257</v>
      </c>
      <c r="D355" s="215" t="s">
        <v>1743</v>
      </c>
      <c r="E355" s="215" t="s">
        <v>1166</v>
      </c>
      <c r="F355" s="392"/>
      <c r="G355" s="393">
        <v>9650</v>
      </c>
      <c r="H355" s="392">
        <v>4672.1000000036984</v>
      </c>
      <c r="I355" s="215" t="s">
        <v>1296</v>
      </c>
      <c r="J355" s="215" t="s">
        <v>1299</v>
      </c>
      <c r="K355" s="393">
        <v>9650</v>
      </c>
      <c r="L355" s="393">
        <v>0</v>
      </c>
      <c r="M355" s="392">
        <v>0</v>
      </c>
      <c r="N355" s="215" t="s">
        <v>1736</v>
      </c>
    </row>
    <row r="356" spans="1:15">
      <c r="A356" s="215" t="s">
        <v>1744</v>
      </c>
      <c r="B356" s="215" t="s">
        <v>1736</v>
      </c>
      <c r="C356" s="215" t="s">
        <v>1222</v>
      </c>
      <c r="D356" s="215" t="s">
        <v>1745</v>
      </c>
      <c r="E356" s="215" t="s">
        <v>1071</v>
      </c>
      <c r="F356" s="392"/>
      <c r="G356" s="393">
        <v>481.12</v>
      </c>
      <c r="H356" s="392">
        <v>4190.9800000036985</v>
      </c>
      <c r="I356" s="215" t="s">
        <v>1296</v>
      </c>
      <c r="J356" s="215" t="s">
        <v>1301</v>
      </c>
      <c r="K356" s="393">
        <v>481.12</v>
      </c>
      <c r="L356" s="393">
        <v>0</v>
      </c>
      <c r="M356" s="392">
        <v>0</v>
      </c>
      <c r="N356" s="215" t="s">
        <v>1736</v>
      </c>
      <c r="O356" s="215" t="s">
        <v>1746</v>
      </c>
    </row>
    <row r="357" spans="1:15">
      <c r="A357" s="215" t="s">
        <v>1736</v>
      </c>
      <c r="B357" s="215" t="s">
        <v>1736</v>
      </c>
      <c r="C357" s="215" t="s">
        <v>328</v>
      </c>
      <c r="D357" s="215" t="s">
        <v>1747</v>
      </c>
      <c r="E357" s="215" t="s">
        <v>640</v>
      </c>
      <c r="F357" s="392"/>
      <c r="G357" s="393">
        <v>10.45</v>
      </c>
      <c r="H357" s="392"/>
      <c r="I357" s="215" t="s">
        <v>1296</v>
      </c>
      <c r="K357" s="393">
        <v>10.45</v>
      </c>
      <c r="L357" s="393">
        <v>0</v>
      </c>
      <c r="M357" s="392">
        <v>0</v>
      </c>
      <c r="N357" s="215" t="s">
        <v>1736</v>
      </c>
      <c r="O357" s="215" t="s">
        <v>1747</v>
      </c>
    </row>
    <row r="358" spans="1:15">
      <c r="A358" s="215" t="s">
        <v>1736</v>
      </c>
      <c r="B358" s="215" t="s">
        <v>1736</v>
      </c>
      <c r="C358" s="215" t="s">
        <v>328</v>
      </c>
      <c r="D358" s="215" t="s">
        <v>1747</v>
      </c>
      <c r="E358" s="215" t="s">
        <v>640</v>
      </c>
      <c r="F358" s="392"/>
      <c r="G358" s="393">
        <v>10.45</v>
      </c>
      <c r="H358" s="392"/>
      <c r="I358" s="215" t="s">
        <v>1296</v>
      </c>
      <c r="K358" s="393">
        <v>10.45</v>
      </c>
      <c r="L358" s="393">
        <v>0</v>
      </c>
      <c r="M358" s="392">
        <v>0</v>
      </c>
      <c r="N358" s="215" t="s">
        <v>1736</v>
      </c>
      <c r="O358" s="215" t="s">
        <v>1747</v>
      </c>
    </row>
    <row r="359" spans="1:15">
      <c r="A359" s="215" t="s">
        <v>1736</v>
      </c>
      <c r="B359" s="215" t="s">
        <v>1736</v>
      </c>
      <c r="C359" s="215" t="s">
        <v>328</v>
      </c>
      <c r="D359" s="215" t="s">
        <v>1747</v>
      </c>
      <c r="E359" s="215" t="s">
        <v>640</v>
      </c>
      <c r="F359" s="392"/>
      <c r="G359" s="393">
        <v>10.45</v>
      </c>
      <c r="H359" s="392"/>
      <c r="I359" s="215" t="s">
        <v>1296</v>
      </c>
      <c r="K359" s="393">
        <v>10.45</v>
      </c>
      <c r="L359" s="393">
        <v>0</v>
      </c>
      <c r="M359" s="392">
        <v>0</v>
      </c>
      <c r="N359" s="215" t="s">
        <v>1736</v>
      </c>
      <c r="O359" s="215" t="s">
        <v>1747</v>
      </c>
    </row>
    <row r="360" spans="1:15">
      <c r="A360" s="215" t="s">
        <v>1736</v>
      </c>
      <c r="B360" s="215" t="s">
        <v>1736</v>
      </c>
      <c r="C360" s="215" t="s">
        <v>1222</v>
      </c>
      <c r="D360" s="215" t="s">
        <v>1748</v>
      </c>
      <c r="E360" s="215" t="s">
        <v>1749</v>
      </c>
      <c r="F360" s="392"/>
      <c r="G360" s="393">
        <v>186.6</v>
      </c>
      <c r="H360" s="392">
        <v>3973.0300000036982</v>
      </c>
      <c r="I360" s="215" t="s">
        <v>1296</v>
      </c>
      <c r="J360" s="215" t="s">
        <v>1301</v>
      </c>
      <c r="K360" s="393">
        <v>186.6</v>
      </c>
      <c r="L360" s="393">
        <v>0</v>
      </c>
      <c r="M360" s="392">
        <v>0</v>
      </c>
      <c r="N360" s="215" t="s">
        <v>1750</v>
      </c>
      <c r="O360" s="215" t="s">
        <v>1751</v>
      </c>
    </row>
    <row r="361" spans="1:15">
      <c r="A361" s="215" t="s">
        <v>1502</v>
      </c>
      <c r="B361" s="215" t="s">
        <v>1316</v>
      </c>
      <c r="C361" s="215" t="s">
        <v>1703</v>
      </c>
      <c r="D361" s="215" t="s">
        <v>1471</v>
      </c>
      <c r="E361" s="215" t="s">
        <v>1707</v>
      </c>
      <c r="F361" s="392"/>
      <c r="G361" s="393">
        <v>94.2</v>
      </c>
      <c r="H361" s="392">
        <v>3878.8300000036984</v>
      </c>
      <c r="I361" s="215" t="s">
        <v>1296</v>
      </c>
      <c r="J361" s="215" t="s">
        <v>1301</v>
      </c>
      <c r="K361" s="393">
        <v>94.2</v>
      </c>
      <c r="L361" s="393">
        <v>0</v>
      </c>
      <c r="M361" s="392">
        <v>0</v>
      </c>
      <c r="N361" s="215" t="s">
        <v>1750</v>
      </c>
      <c r="O361" s="215" t="s">
        <v>1708</v>
      </c>
    </row>
    <row r="362" spans="1:15">
      <c r="A362" s="215" t="s">
        <v>1750</v>
      </c>
      <c r="B362" s="215" t="s">
        <v>1750</v>
      </c>
      <c r="C362" s="215" t="s">
        <v>328</v>
      </c>
      <c r="D362" s="215" t="s">
        <v>1752</v>
      </c>
      <c r="E362" s="215" t="s">
        <v>640</v>
      </c>
      <c r="F362" s="392"/>
      <c r="G362" s="393">
        <v>10.45</v>
      </c>
      <c r="H362" s="392">
        <v>3868.3800000036986</v>
      </c>
      <c r="I362" s="215" t="s">
        <v>1296</v>
      </c>
      <c r="K362" s="393">
        <v>10.45</v>
      </c>
      <c r="L362" s="393">
        <v>0</v>
      </c>
      <c r="M362" s="392">
        <v>0</v>
      </c>
      <c r="N362" s="215" t="s">
        <v>1750</v>
      </c>
      <c r="O362" s="215" t="s">
        <v>1752</v>
      </c>
    </row>
    <row r="363" spans="1:15">
      <c r="A363" s="215" t="s">
        <v>1753</v>
      </c>
      <c r="B363" s="215" t="s">
        <v>1753</v>
      </c>
      <c r="C363" s="215" t="s">
        <v>255</v>
      </c>
      <c r="D363" s="215" t="s">
        <v>1481</v>
      </c>
      <c r="E363" s="215" t="s">
        <v>1482</v>
      </c>
      <c r="F363" s="392"/>
      <c r="G363" s="393">
        <v>1725.3</v>
      </c>
      <c r="H363" s="392"/>
      <c r="I363" s="215" t="s">
        <v>1296</v>
      </c>
      <c r="J363" s="215" t="s">
        <v>1301</v>
      </c>
      <c r="K363" s="393">
        <v>1725.3</v>
      </c>
      <c r="L363" s="393">
        <v>0</v>
      </c>
      <c r="M363" s="392">
        <v>0</v>
      </c>
      <c r="N363" s="215" t="s">
        <v>1753</v>
      </c>
      <c r="O363" s="215" t="s">
        <v>1746</v>
      </c>
    </row>
    <row r="364" spans="1:15">
      <c r="A364" s="215" t="s">
        <v>1753</v>
      </c>
      <c r="B364" s="215" t="s">
        <v>1753</v>
      </c>
      <c r="C364" s="215" t="s">
        <v>255</v>
      </c>
      <c r="D364" s="215" t="s">
        <v>1754</v>
      </c>
      <c r="E364" s="215" t="s">
        <v>1755</v>
      </c>
      <c r="F364" s="392"/>
      <c r="G364" s="393">
        <v>578</v>
      </c>
      <c r="H364" s="392"/>
      <c r="I364" s="215" t="s">
        <v>1296</v>
      </c>
      <c r="J364" s="215" t="s">
        <v>1301</v>
      </c>
      <c r="K364" s="393">
        <v>578</v>
      </c>
      <c r="L364" s="393">
        <v>0</v>
      </c>
      <c r="M364" s="392">
        <v>0</v>
      </c>
      <c r="N364" s="215" t="s">
        <v>1753</v>
      </c>
      <c r="O364" s="215" t="s">
        <v>1746</v>
      </c>
    </row>
  </sheetData>
  <autoFilter ref="A1:O364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2022-01-06T15:10:21Z</dcterms:modified>
</cp:coreProperties>
</file>